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Ex1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1\wwwroot\assets\files\"/>
    </mc:Choice>
  </mc:AlternateContent>
  <xr:revisionPtr revIDLastSave="0" documentId="8_{AF4B14F9-921F-44E8-A2C4-4F0B69429E7C}" xr6:coauthVersionLast="46" xr6:coauthVersionMax="46" xr10:uidLastSave="{00000000-0000-0000-0000-000000000000}"/>
  <workbookProtection workbookAlgorithmName="SHA-512" workbookHashValue="1qFodbhVDsLzr0pWP0ZYOVdB1RdMF4zIQD1XJRkDCxCtRA/irRca7/U1UEEYvLDNqETZVpleeqMV2e4bqIrjrw==" workbookSaltValue="oRQ4yVrCqXIQ8tJeOJ0h5g==" workbookSpinCount="100000" lockStructure="1"/>
  <bookViews>
    <workbookView xWindow="2712" yWindow="2664" windowWidth="18120" windowHeight="8760" tabRatio="627" xr2:uid="{00000000-000D-0000-FFFF-FFFF00000000}"/>
  </bookViews>
  <sheets>
    <sheet name="Fed COVID-19 Relief Summary" sheetId="19" r:id="rId1"/>
    <sheet name="Public Universities CRRSA" sheetId="13" r:id="rId2"/>
    <sheet name="Public Universities" sheetId="12" r:id="rId3"/>
    <sheet name="Comm Colleges CRRSA" sheetId="14" r:id="rId4"/>
    <sheet name="Comm Colleges" sheetId="11" r:id="rId5"/>
    <sheet name="Not For Profit CRRSA" sheetId="15" r:id="rId6"/>
    <sheet name="Not For Profit" sheetId="4" r:id="rId7"/>
    <sheet name="Private For Profit CRRSA" sheetId="16" r:id="rId8"/>
    <sheet name="Private For Profit" sheetId="3" r:id="rId9"/>
    <sheet name="MSI CARES Allocation" sheetId="21" r:id="rId10"/>
  </sheets>
  <definedNames>
    <definedName name="_xlnm._FilterDatabase" localSheetId="8" hidden="1">'Private For Profit'!$A$8:$A$97</definedName>
    <definedName name="_xlnm._FilterDatabase" localSheetId="7" hidden="1">'Private For Profit CRRSA'!$A$8:$A$76</definedName>
    <definedName name="_xlchart.v1.0" hidden="1">'Public Universities CRRSA'!$A$46:$A$57</definedName>
    <definedName name="_xlchart.v1.1" hidden="1">'Public Universities CRRSA'!$H$9:$H$20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3" l="1"/>
  <c r="C15" i="19"/>
  <c r="B15" i="19"/>
  <c r="E17" i="19"/>
  <c r="E16" i="19"/>
  <c r="E15" i="19"/>
  <c r="B10" i="16"/>
  <c r="F7" i="16"/>
  <c r="G9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6" i="16"/>
  <c r="G67" i="16"/>
  <c r="G68" i="16"/>
  <c r="G69" i="16"/>
  <c r="G70" i="16"/>
  <c r="G71" i="16"/>
  <c r="G72" i="16"/>
  <c r="G73" i="16"/>
  <c r="G74" i="16"/>
  <c r="G75" i="16"/>
  <c r="G76" i="16"/>
  <c r="G7" i="16"/>
  <c r="D17" i="19"/>
  <c r="D16" i="19"/>
  <c r="D15" i="19"/>
  <c r="C17" i="19"/>
  <c r="C16" i="19"/>
  <c r="B17" i="19"/>
  <c r="B16" i="19"/>
  <c r="E14" i="19"/>
  <c r="E8" i="19"/>
  <c r="D8" i="19"/>
  <c r="C8" i="19"/>
  <c r="F20" i="19"/>
  <c r="F19" i="19"/>
  <c r="F18" i="19"/>
  <c r="E26" i="19"/>
  <c r="D9" i="19"/>
  <c r="C9" i="19"/>
  <c r="B9" i="19"/>
  <c r="M24" i="21"/>
  <c r="M25" i="21"/>
  <c r="M26" i="21"/>
  <c r="M27" i="21"/>
  <c r="M28" i="21"/>
  <c r="M29" i="21"/>
  <c r="M30" i="21"/>
  <c r="M31" i="21"/>
  <c r="M32" i="21"/>
  <c r="M33" i="21"/>
  <c r="M34" i="21"/>
  <c r="M23" i="21"/>
  <c r="M14" i="21"/>
  <c r="M15" i="21"/>
  <c r="M16" i="21"/>
  <c r="M17" i="21"/>
  <c r="M18" i="21"/>
  <c r="M19" i="21"/>
  <c r="M20" i="21"/>
  <c r="M21" i="21"/>
  <c r="M22" i="21"/>
  <c r="M12" i="21"/>
  <c r="M13" i="21"/>
  <c r="M11" i="21"/>
  <c r="D10" i="19"/>
  <c r="J7" i="4"/>
  <c r="K7" i="4"/>
  <c r="K7" i="12"/>
  <c r="D26" i="19"/>
  <c r="D14" i="19"/>
  <c r="C26" i="19"/>
  <c r="C14" i="19"/>
  <c r="B14" i="19"/>
  <c r="E11" i="19"/>
  <c r="E10" i="19"/>
  <c r="D11" i="19"/>
  <c r="F16" i="19"/>
  <c r="F17" i="19"/>
  <c r="F15" i="19"/>
  <c r="F9" i="19"/>
  <c r="B26" i="19"/>
  <c r="F14" i="19"/>
  <c r="F21" i="19"/>
  <c r="F26" i="19"/>
  <c r="C21" i="19"/>
  <c r="B21" i="19"/>
  <c r="E21" i="19"/>
  <c r="D21" i="19"/>
  <c r="C7" i="4"/>
  <c r="C7" i="15"/>
  <c r="D7" i="19"/>
  <c r="D6" i="19"/>
  <c r="E7" i="19"/>
  <c r="I13" i="14"/>
  <c r="H7" i="15"/>
  <c r="B69" i="16"/>
  <c r="H69" i="16"/>
  <c r="B53" i="16"/>
  <c r="H53" i="16"/>
  <c r="B37" i="16"/>
  <c r="H37" i="16"/>
  <c r="B21" i="16"/>
  <c r="H21" i="16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48" i="15"/>
  <c r="H49" i="15"/>
  <c r="H50" i="15"/>
  <c r="H51" i="15"/>
  <c r="H52" i="15"/>
  <c r="H53" i="15"/>
  <c r="H54" i="15"/>
  <c r="H55" i="15"/>
  <c r="H56" i="15"/>
  <c r="H57" i="15"/>
  <c r="H58" i="15"/>
  <c r="H59" i="15"/>
  <c r="H60" i="15"/>
  <c r="H61" i="15"/>
  <c r="H62" i="15"/>
  <c r="H63" i="15"/>
  <c r="H64" i="15"/>
  <c r="H65" i="15"/>
  <c r="H66" i="15"/>
  <c r="H67" i="15"/>
  <c r="H68" i="15"/>
  <c r="H69" i="15"/>
  <c r="H70" i="15"/>
  <c r="H71" i="15"/>
  <c r="H72" i="15"/>
  <c r="H73" i="15"/>
  <c r="H74" i="15"/>
  <c r="H75" i="15"/>
  <c r="H76" i="15"/>
  <c r="H77" i="15"/>
  <c r="H78" i="15"/>
  <c r="H79" i="15"/>
  <c r="H80" i="15"/>
  <c r="H81" i="15"/>
  <c r="H82" i="15"/>
  <c r="H83" i="15"/>
  <c r="H84" i="15"/>
  <c r="H85" i="15"/>
  <c r="H86" i="15"/>
  <c r="H87" i="15"/>
  <c r="H88" i="15"/>
  <c r="H89" i="15"/>
  <c r="H90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C7" i="13"/>
  <c r="D7" i="13"/>
  <c r="G9" i="13"/>
  <c r="G10" i="13"/>
  <c r="G7" i="13"/>
  <c r="G11" i="13"/>
  <c r="G12" i="13"/>
  <c r="H12" i="13"/>
  <c r="G13" i="13"/>
  <c r="G14" i="13"/>
  <c r="G15" i="13"/>
  <c r="G16" i="13"/>
  <c r="H16" i="13"/>
  <c r="G17" i="13"/>
  <c r="G18" i="13"/>
  <c r="G19" i="13"/>
  <c r="G20" i="13"/>
  <c r="H20" i="13"/>
  <c r="B9" i="13"/>
  <c r="B10" i="13"/>
  <c r="B7" i="13"/>
  <c r="B11" i="13"/>
  <c r="B12" i="13"/>
  <c r="B13" i="13"/>
  <c r="B14" i="13"/>
  <c r="H14" i="13"/>
  <c r="B15" i="13"/>
  <c r="B17" i="13"/>
  <c r="B18" i="13"/>
  <c r="H18" i="13"/>
  <c r="B19" i="13"/>
  <c r="B20" i="13"/>
  <c r="B11" i="16"/>
  <c r="H11" i="16"/>
  <c r="B12" i="16"/>
  <c r="H12" i="16"/>
  <c r="B13" i="16"/>
  <c r="B14" i="16"/>
  <c r="H14" i="16"/>
  <c r="B15" i="16"/>
  <c r="H15" i="16"/>
  <c r="B16" i="16"/>
  <c r="H16" i="16"/>
  <c r="B17" i="16"/>
  <c r="H17" i="16"/>
  <c r="B18" i="16"/>
  <c r="H18" i="16"/>
  <c r="B19" i="16"/>
  <c r="H19" i="16"/>
  <c r="B20" i="16"/>
  <c r="H20" i="16"/>
  <c r="B22" i="16"/>
  <c r="H22" i="16"/>
  <c r="B23" i="16"/>
  <c r="H23" i="16"/>
  <c r="B24" i="16"/>
  <c r="H24" i="16"/>
  <c r="B25" i="16"/>
  <c r="H25" i="16"/>
  <c r="B26" i="16"/>
  <c r="H26" i="16"/>
  <c r="B27" i="16"/>
  <c r="H27" i="16"/>
  <c r="B28" i="16"/>
  <c r="H28" i="16"/>
  <c r="B29" i="16"/>
  <c r="H29" i="16"/>
  <c r="B30" i="16"/>
  <c r="H30" i="16"/>
  <c r="B31" i="16"/>
  <c r="H31" i="16"/>
  <c r="B32" i="16"/>
  <c r="H32" i="16"/>
  <c r="B33" i="16"/>
  <c r="H33" i="16"/>
  <c r="B34" i="16"/>
  <c r="H34" i="16"/>
  <c r="B35" i="16"/>
  <c r="H35" i="16"/>
  <c r="B36" i="16"/>
  <c r="H36" i="16"/>
  <c r="B38" i="16"/>
  <c r="H38" i="16"/>
  <c r="B39" i="16"/>
  <c r="H39" i="16"/>
  <c r="B40" i="16"/>
  <c r="H40" i="16"/>
  <c r="B41" i="16"/>
  <c r="H41" i="16"/>
  <c r="B42" i="16"/>
  <c r="H42" i="16"/>
  <c r="B43" i="16"/>
  <c r="H43" i="16"/>
  <c r="B44" i="16"/>
  <c r="H44" i="16"/>
  <c r="B45" i="16"/>
  <c r="H45" i="16"/>
  <c r="B46" i="16"/>
  <c r="H46" i="16"/>
  <c r="B47" i="16"/>
  <c r="H47" i="16"/>
  <c r="B48" i="16"/>
  <c r="H48" i="16"/>
  <c r="B49" i="16"/>
  <c r="H49" i="16"/>
  <c r="B50" i="16"/>
  <c r="H50" i="16"/>
  <c r="B51" i="16"/>
  <c r="H51" i="16"/>
  <c r="B52" i="16"/>
  <c r="H52" i="16"/>
  <c r="B54" i="16"/>
  <c r="H54" i="16"/>
  <c r="B55" i="16"/>
  <c r="H55" i="16"/>
  <c r="B56" i="16"/>
  <c r="H56" i="16"/>
  <c r="B57" i="16"/>
  <c r="H57" i="16"/>
  <c r="B58" i="16"/>
  <c r="H58" i="16"/>
  <c r="B59" i="16"/>
  <c r="H59" i="16"/>
  <c r="B60" i="16"/>
  <c r="H60" i="16"/>
  <c r="B61" i="16"/>
  <c r="H61" i="16"/>
  <c r="B62" i="16"/>
  <c r="H62" i="16"/>
  <c r="B63" i="16"/>
  <c r="H63" i="16"/>
  <c r="B64" i="16"/>
  <c r="H64" i="16"/>
  <c r="B65" i="16"/>
  <c r="H65" i="16"/>
  <c r="B66" i="16"/>
  <c r="H66" i="16"/>
  <c r="B67" i="16"/>
  <c r="H67" i="16"/>
  <c r="B68" i="16"/>
  <c r="H68" i="16"/>
  <c r="B70" i="16"/>
  <c r="H70" i="16"/>
  <c r="B71" i="16"/>
  <c r="H71" i="16"/>
  <c r="B72" i="16"/>
  <c r="H72" i="16"/>
  <c r="B73" i="16"/>
  <c r="H73" i="16"/>
  <c r="B74" i="16"/>
  <c r="H74" i="16"/>
  <c r="B75" i="16"/>
  <c r="H75" i="16"/>
  <c r="B76" i="16"/>
  <c r="H76" i="16"/>
  <c r="B9" i="16"/>
  <c r="H9" i="16"/>
  <c r="E7" i="16"/>
  <c r="D7" i="16"/>
  <c r="C7" i="16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G53" i="15"/>
  <c r="G54" i="15"/>
  <c r="G55" i="15"/>
  <c r="G56" i="15"/>
  <c r="G57" i="15"/>
  <c r="G58" i="15"/>
  <c r="G59" i="15"/>
  <c r="G60" i="15"/>
  <c r="G61" i="15"/>
  <c r="G62" i="15"/>
  <c r="G63" i="15"/>
  <c r="G64" i="15"/>
  <c r="G65" i="15"/>
  <c r="G66" i="15"/>
  <c r="G67" i="15"/>
  <c r="G68" i="15"/>
  <c r="G69" i="15"/>
  <c r="G70" i="15"/>
  <c r="G71" i="15"/>
  <c r="G72" i="15"/>
  <c r="G73" i="15"/>
  <c r="G74" i="15"/>
  <c r="G75" i="15"/>
  <c r="G76" i="15"/>
  <c r="G77" i="15"/>
  <c r="G78" i="15"/>
  <c r="G79" i="15"/>
  <c r="G80" i="15"/>
  <c r="G81" i="15"/>
  <c r="G82" i="15"/>
  <c r="G83" i="15"/>
  <c r="G84" i="15"/>
  <c r="G85" i="15"/>
  <c r="G86" i="15"/>
  <c r="G87" i="15"/>
  <c r="G88" i="15"/>
  <c r="G89" i="15"/>
  <c r="G90" i="15"/>
  <c r="G10" i="15"/>
  <c r="G9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10" i="15"/>
  <c r="B9" i="15"/>
  <c r="G7" i="15"/>
  <c r="F7" i="15"/>
  <c r="E7" i="15"/>
  <c r="B7" i="15"/>
  <c r="I9" i="14"/>
  <c r="I10" i="14"/>
  <c r="I11" i="14"/>
  <c r="I12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7" i="14"/>
  <c r="G18" i="14"/>
  <c r="G10" i="14"/>
  <c r="G11" i="14"/>
  <c r="G12" i="14"/>
  <c r="G13" i="14"/>
  <c r="G14" i="14"/>
  <c r="G15" i="14"/>
  <c r="G16" i="14"/>
  <c r="G17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9" i="14"/>
  <c r="H56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7" i="14"/>
  <c r="G7" i="14"/>
  <c r="F7" i="14"/>
  <c r="E7" i="14"/>
  <c r="D7" i="14"/>
  <c r="C7" i="14"/>
  <c r="B7" i="14"/>
  <c r="H9" i="13"/>
  <c r="I9" i="13"/>
  <c r="F7" i="13"/>
  <c r="E7" i="13"/>
  <c r="D7" i="15"/>
  <c r="I36" i="4"/>
  <c r="G36" i="4"/>
  <c r="D36" i="4"/>
  <c r="C36" i="4"/>
  <c r="I22" i="4"/>
  <c r="G22" i="4"/>
  <c r="D22" i="4"/>
  <c r="C22" i="4"/>
  <c r="I13" i="4"/>
  <c r="G13" i="4"/>
  <c r="D13" i="4"/>
  <c r="C13" i="4"/>
  <c r="C12" i="4"/>
  <c r="G10" i="11"/>
  <c r="G11" i="11"/>
  <c r="G12" i="11"/>
  <c r="I12" i="11"/>
  <c r="G13" i="11"/>
  <c r="G14" i="11"/>
  <c r="G15" i="11"/>
  <c r="G16" i="11"/>
  <c r="I16" i="11"/>
  <c r="G17" i="11"/>
  <c r="G18" i="11"/>
  <c r="G19" i="11"/>
  <c r="G20" i="11"/>
  <c r="I20" i="11"/>
  <c r="G21" i="11"/>
  <c r="G22" i="11"/>
  <c r="G23" i="11"/>
  <c r="G24" i="11"/>
  <c r="I24" i="11"/>
  <c r="G25" i="11"/>
  <c r="G26" i="11"/>
  <c r="G27" i="11"/>
  <c r="G28" i="11"/>
  <c r="I28" i="11"/>
  <c r="G29" i="11"/>
  <c r="G30" i="11"/>
  <c r="G31" i="11"/>
  <c r="G32" i="11"/>
  <c r="I32" i="11"/>
  <c r="G33" i="11"/>
  <c r="G34" i="11"/>
  <c r="G35" i="11"/>
  <c r="G36" i="11"/>
  <c r="I36" i="11"/>
  <c r="G37" i="11"/>
  <c r="G38" i="11"/>
  <c r="G39" i="11"/>
  <c r="G40" i="11"/>
  <c r="I40" i="11"/>
  <c r="G41" i="11"/>
  <c r="G42" i="11"/>
  <c r="G43" i="11"/>
  <c r="G44" i="11"/>
  <c r="I44" i="11"/>
  <c r="G45" i="11"/>
  <c r="G46" i="11"/>
  <c r="G47" i="11"/>
  <c r="G48" i="11"/>
  <c r="I48" i="11"/>
  <c r="G49" i="11"/>
  <c r="G50" i="11"/>
  <c r="G51" i="11"/>
  <c r="G52" i="11"/>
  <c r="I52" i="11"/>
  <c r="G53" i="11"/>
  <c r="G54" i="11"/>
  <c r="G55" i="11"/>
  <c r="G56" i="11"/>
  <c r="I56" i="11"/>
  <c r="G57" i="11"/>
  <c r="G9" i="11"/>
  <c r="G10" i="4"/>
  <c r="G11" i="4"/>
  <c r="G12" i="4"/>
  <c r="G14" i="4"/>
  <c r="G15" i="4"/>
  <c r="G16" i="4"/>
  <c r="G17" i="4"/>
  <c r="G18" i="4"/>
  <c r="G19" i="4"/>
  <c r="G20" i="4"/>
  <c r="G21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" i="4"/>
  <c r="I10" i="11"/>
  <c r="I11" i="11"/>
  <c r="I13" i="11"/>
  <c r="I14" i="11"/>
  <c r="I15" i="11"/>
  <c r="I17" i="11"/>
  <c r="I18" i="11"/>
  <c r="I19" i="11"/>
  <c r="I21" i="11"/>
  <c r="I22" i="11"/>
  <c r="I23" i="11"/>
  <c r="I25" i="11"/>
  <c r="I26" i="11"/>
  <c r="I27" i="11"/>
  <c r="I29" i="11"/>
  <c r="I30" i="11"/>
  <c r="I31" i="11"/>
  <c r="I33" i="11"/>
  <c r="I34" i="11"/>
  <c r="I35" i="11"/>
  <c r="I37" i="11"/>
  <c r="I38" i="11"/>
  <c r="I39" i="11"/>
  <c r="I41" i="11"/>
  <c r="I42" i="11"/>
  <c r="I43" i="11"/>
  <c r="I45" i="11"/>
  <c r="I46" i="11"/>
  <c r="I47" i="11"/>
  <c r="I49" i="11"/>
  <c r="I50" i="11"/>
  <c r="I51" i="11"/>
  <c r="I53" i="11"/>
  <c r="I54" i="11"/>
  <c r="I55" i="11"/>
  <c r="I57" i="11"/>
  <c r="I9" i="11"/>
  <c r="F7" i="11"/>
  <c r="C11" i="19"/>
  <c r="C57" i="11"/>
  <c r="D57" i="11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" i="3"/>
  <c r="I9" i="3"/>
  <c r="J10" i="4"/>
  <c r="J11" i="4"/>
  <c r="J12" i="4"/>
  <c r="J14" i="4"/>
  <c r="J15" i="4"/>
  <c r="J16" i="4"/>
  <c r="J17" i="4"/>
  <c r="J18" i="4"/>
  <c r="J19" i="4"/>
  <c r="J20" i="4"/>
  <c r="J21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" i="4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9" i="11"/>
  <c r="J7" i="11"/>
  <c r="G10" i="3"/>
  <c r="I10" i="3"/>
  <c r="G11" i="3"/>
  <c r="I11" i="3"/>
  <c r="G12" i="3"/>
  <c r="I12" i="3"/>
  <c r="G13" i="3"/>
  <c r="I13" i="3"/>
  <c r="G14" i="3"/>
  <c r="I14" i="3"/>
  <c r="G15" i="3"/>
  <c r="I15" i="3"/>
  <c r="G16" i="3"/>
  <c r="I16" i="3"/>
  <c r="G17" i="3"/>
  <c r="I17" i="3"/>
  <c r="G18" i="3"/>
  <c r="I18" i="3"/>
  <c r="G19" i="3"/>
  <c r="I19" i="3"/>
  <c r="G20" i="3"/>
  <c r="I20" i="3"/>
  <c r="G21" i="3"/>
  <c r="I21" i="3"/>
  <c r="G22" i="3"/>
  <c r="I22" i="3"/>
  <c r="G23" i="3"/>
  <c r="I23" i="3"/>
  <c r="G24" i="3"/>
  <c r="I24" i="3"/>
  <c r="G25" i="3"/>
  <c r="I25" i="3"/>
  <c r="G26" i="3"/>
  <c r="I26" i="3"/>
  <c r="G27" i="3"/>
  <c r="I27" i="3"/>
  <c r="G28" i="3"/>
  <c r="I28" i="3"/>
  <c r="G29" i="3"/>
  <c r="I29" i="3"/>
  <c r="G30" i="3"/>
  <c r="I30" i="3"/>
  <c r="G31" i="3"/>
  <c r="I31" i="3"/>
  <c r="G32" i="3"/>
  <c r="I32" i="3"/>
  <c r="G33" i="3"/>
  <c r="I33" i="3"/>
  <c r="G34" i="3"/>
  <c r="I34" i="3"/>
  <c r="G35" i="3"/>
  <c r="I35" i="3"/>
  <c r="G36" i="3"/>
  <c r="I36" i="3"/>
  <c r="G37" i="3"/>
  <c r="I37" i="3"/>
  <c r="G38" i="3"/>
  <c r="I38" i="3"/>
  <c r="G39" i="3"/>
  <c r="I39" i="3"/>
  <c r="G40" i="3"/>
  <c r="I40" i="3"/>
  <c r="G41" i="3"/>
  <c r="I41" i="3"/>
  <c r="G42" i="3"/>
  <c r="I42" i="3"/>
  <c r="G43" i="3"/>
  <c r="I43" i="3"/>
  <c r="G44" i="3"/>
  <c r="I44" i="3"/>
  <c r="G45" i="3"/>
  <c r="I45" i="3"/>
  <c r="G46" i="3"/>
  <c r="I46" i="3"/>
  <c r="G47" i="3"/>
  <c r="I47" i="3"/>
  <c r="G48" i="3"/>
  <c r="I48" i="3"/>
  <c r="G49" i="3"/>
  <c r="I49" i="3"/>
  <c r="G50" i="3"/>
  <c r="I50" i="3"/>
  <c r="G51" i="3"/>
  <c r="I51" i="3"/>
  <c r="G52" i="3"/>
  <c r="I52" i="3"/>
  <c r="G53" i="3"/>
  <c r="I53" i="3"/>
  <c r="G54" i="3"/>
  <c r="I54" i="3"/>
  <c r="G55" i="3"/>
  <c r="I55" i="3"/>
  <c r="G56" i="3"/>
  <c r="I56" i="3"/>
  <c r="G57" i="3"/>
  <c r="I57" i="3"/>
  <c r="G58" i="3"/>
  <c r="I58" i="3"/>
  <c r="G59" i="3"/>
  <c r="I59" i="3"/>
  <c r="G60" i="3"/>
  <c r="I60" i="3"/>
  <c r="G61" i="3"/>
  <c r="I61" i="3"/>
  <c r="G62" i="3"/>
  <c r="I62" i="3"/>
  <c r="G63" i="3"/>
  <c r="I63" i="3"/>
  <c r="G64" i="3"/>
  <c r="I64" i="3"/>
  <c r="G65" i="3"/>
  <c r="I65" i="3"/>
  <c r="G66" i="3"/>
  <c r="I66" i="3"/>
  <c r="G67" i="3"/>
  <c r="I67" i="3"/>
  <c r="G68" i="3"/>
  <c r="I68" i="3"/>
  <c r="G69" i="3"/>
  <c r="I69" i="3"/>
  <c r="G70" i="3"/>
  <c r="I70" i="3"/>
  <c r="G71" i="3"/>
  <c r="I71" i="3"/>
  <c r="G72" i="3"/>
  <c r="I72" i="3"/>
  <c r="G73" i="3"/>
  <c r="I73" i="3"/>
  <c r="G74" i="3"/>
  <c r="I74" i="3"/>
  <c r="G75" i="3"/>
  <c r="I75" i="3"/>
  <c r="G76" i="3"/>
  <c r="I76" i="3"/>
  <c r="G77" i="3"/>
  <c r="I77" i="3"/>
  <c r="G78" i="3"/>
  <c r="I78" i="3"/>
  <c r="G79" i="3"/>
  <c r="I79" i="3"/>
  <c r="G80" i="3"/>
  <c r="I80" i="3"/>
  <c r="G81" i="3"/>
  <c r="I81" i="3"/>
  <c r="G82" i="3"/>
  <c r="I82" i="3"/>
  <c r="G83" i="3"/>
  <c r="I83" i="3"/>
  <c r="G84" i="3"/>
  <c r="I84" i="3"/>
  <c r="G85" i="3"/>
  <c r="I85" i="3"/>
  <c r="G86" i="3"/>
  <c r="I86" i="3"/>
  <c r="G87" i="3"/>
  <c r="I87" i="3"/>
  <c r="G88" i="3"/>
  <c r="I88" i="3"/>
  <c r="G89" i="3"/>
  <c r="I89" i="3"/>
  <c r="G90" i="3"/>
  <c r="I90" i="3"/>
  <c r="G91" i="3"/>
  <c r="I91" i="3"/>
  <c r="G92" i="3"/>
  <c r="I92" i="3"/>
  <c r="G93" i="3"/>
  <c r="I93" i="3"/>
  <c r="G94" i="3"/>
  <c r="I94" i="3"/>
  <c r="G95" i="3"/>
  <c r="I95" i="3"/>
  <c r="G96" i="3"/>
  <c r="I96" i="3"/>
  <c r="G97" i="3"/>
  <c r="I97" i="3"/>
  <c r="G9" i="3"/>
  <c r="H7" i="3"/>
  <c r="G7" i="3"/>
  <c r="F7" i="3"/>
  <c r="E7" i="3"/>
  <c r="E7" i="4"/>
  <c r="F7" i="4"/>
  <c r="H7" i="4"/>
  <c r="E7" i="11"/>
  <c r="H7" i="11"/>
  <c r="C10" i="19"/>
  <c r="J7" i="3"/>
  <c r="I7" i="3"/>
  <c r="G7" i="4"/>
  <c r="I13" i="12"/>
  <c r="F7" i="12"/>
  <c r="B11" i="19"/>
  <c r="H7" i="12"/>
  <c r="B10" i="19"/>
  <c r="G10" i="12"/>
  <c r="G11" i="12"/>
  <c r="G12" i="12"/>
  <c r="G7" i="12"/>
  <c r="G13" i="12"/>
  <c r="G14" i="12"/>
  <c r="G15" i="12"/>
  <c r="G16" i="12"/>
  <c r="G17" i="12"/>
  <c r="G18" i="12"/>
  <c r="G19" i="12"/>
  <c r="G20" i="12"/>
  <c r="G9" i="12"/>
  <c r="E7" i="12"/>
  <c r="D57" i="4"/>
  <c r="I57" i="4"/>
  <c r="D20" i="4"/>
  <c r="I20" i="4"/>
  <c r="D19" i="4"/>
  <c r="I19" i="4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7" i="3"/>
  <c r="B7" i="11"/>
  <c r="B7" i="4"/>
  <c r="C56" i="11"/>
  <c r="D56" i="11"/>
  <c r="C55" i="11"/>
  <c r="D55" i="11"/>
  <c r="C54" i="11"/>
  <c r="D54" i="11"/>
  <c r="C53" i="11"/>
  <c r="D53" i="11"/>
  <c r="C52" i="11"/>
  <c r="D52" i="11"/>
  <c r="C51" i="11"/>
  <c r="D51" i="11"/>
  <c r="C50" i="11"/>
  <c r="D50" i="11"/>
  <c r="C49" i="11"/>
  <c r="D49" i="11"/>
  <c r="C48" i="11"/>
  <c r="D48" i="11"/>
  <c r="C47" i="11"/>
  <c r="D47" i="11"/>
  <c r="C46" i="11"/>
  <c r="D46" i="11"/>
  <c r="C45" i="11"/>
  <c r="D45" i="11"/>
  <c r="C44" i="11"/>
  <c r="D44" i="11"/>
  <c r="C43" i="11"/>
  <c r="D43" i="11"/>
  <c r="C42" i="11"/>
  <c r="D42" i="11"/>
  <c r="C41" i="11"/>
  <c r="D41" i="11"/>
  <c r="C40" i="11"/>
  <c r="D40" i="11"/>
  <c r="C39" i="11"/>
  <c r="D39" i="11"/>
  <c r="C38" i="11"/>
  <c r="D38" i="11"/>
  <c r="C37" i="11"/>
  <c r="D37" i="11"/>
  <c r="C36" i="11"/>
  <c r="D36" i="11"/>
  <c r="C35" i="11"/>
  <c r="D35" i="11"/>
  <c r="C34" i="11"/>
  <c r="D34" i="11"/>
  <c r="C33" i="11"/>
  <c r="D33" i="11"/>
  <c r="C32" i="11"/>
  <c r="D32" i="11"/>
  <c r="C31" i="11"/>
  <c r="D31" i="11"/>
  <c r="C30" i="11"/>
  <c r="D30" i="11"/>
  <c r="C29" i="11"/>
  <c r="D29" i="11"/>
  <c r="C28" i="11"/>
  <c r="D28" i="11"/>
  <c r="C27" i="11"/>
  <c r="D27" i="11"/>
  <c r="C26" i="11"/>
  <c r="D26" i="11"/>
  <c r="C25" i="11"/>
  <c r="D25" i="11"/>
  <c r="C24" i="11"/>
  <c r="D24" i="11"/>
  <c r="C23" i="11"/>
  <c r="D23" i="11"/>
  <c r="C22" i="11"/>
  <c r="D22" i="11"/>
  <c r="C21" i="11"/>
  <c r="C20" i="11"/>
  <c r="D20" i="11"/>
  <c r="C19" i="11"/>
  <c r="D19" i="11"/>
  <c r="C18" i="11"/>
  <c r="D18" i="11"/>
  <c r="C17" i="11"/>
  <c r="D17" i="11"/>
  <c r="C16" i="11"/>
  <c r="D16" i="11"/>
  <c r="C15" i="11"/>
  <c r="D15" i="11"/>
  <c r="C14" i="11"/>
  <c r="D14" i="11"/>
  <c r="C13" i="11"/>
  <c r="D13" i="11"/>
  <c r="C12" i="11"/>
  <c r="D12" i="11"/>
  <c r="C11" i="11"/>
  <c r="D11" i="11"/>
  <c r="C10" i="11"/>
  <c r="D10" i="11"/>
  <c r="C9" i="11"/>
  <c r="C20" i="12"/>
  <c r="C19" i="12"/>
  <c r="I19" i="12"/>
  <c r="J19" i="12"/>
  <c r="C18" i="12"/>
  <c r="I18" i="12"/>
  <c r="J18" i="12"/>
  <c r="C17" i="12"/>
  <c r="D17" i="12"/>
  <c r="I17" i="12"/>
  <c r="J17" i="12"/>
  <c r="C16" i="12"/>
  <c r="D16" i="12"/>
  <c r="C15" i="12"/>
  <c r="I15" i="12"/>
  <c r="J15" i="12"/>
  <c r="C14" i="12"/>
  <c r="I14" i="12"/>
  <c r="J14" i="12"/>
  <c r="C13" i="12"/>
  <c r="C12" i="12"/>
  <c r="I12" i="12"/>
  <c r="J12" i="12"/>
  <c r="C11" i="12"/>
  <c r="I11" i="12"/>
  <c r="J11" i="12"/>
  <c r="C10" i="12"/>
  <c r="I10" i="12"/>
  <c r="J10" i="12"/>
  <c r="C9" i="12"/>
  <c r="B7" i="12"/>
  <c r="C91" i="4"/>
  <c r="C81" i="4"/>
  <c r="C75" i="4"/>
  <c r="C73" i="4"/>
  <c r="C69" i="4"/>
  <c r="C48" i="4"/>
  <c r="C45" i="4"/>
  <c r="C37" i="4"/>
  <c r="C28" i="4"/>
  <c r="C26" i="4"/>
  <c r="C25" i="4"/>
  <c r="C23" i="4"/>
  <c r="C18" i="4"/>
  <c r="C14" i="4"/>
  <c r="D9" i="11"/>
  <c r="D12" i="4"/>
  <c r="I12" i="4"/>
  <c r="D18" i="4"/>
  <c r="I18" i="4"/>
  <c r="D23" i="4"/>
  <c r="I23" i="4"/>
  <c r="D25" i="4"/>
  <c r="I25" i="4"/>
  <c r="D26" i="4"/>
  <c r="I26" i="4"/>
  <c r="D28" i="4"/>
  <c r="I28" i="4"/>
  <c r="D37" i="4"/>
  <c r="I37" i="4"/>
  <c r="D45" i="4"/>
  <c r="I45" i="4"/>
  <c r="D48" i="4"/>
  <c r="I48" i="4"/>
  <c r="D69" i="4"/>
  <c r="I69" i="4"/>
  <c r="D73" i="4"/>
  <c r="I73" i="4"/>
  <c r="D75" i="4"/>
  <c r="I75" i="4"/>
  <c r="D81" i="4"/>
  <c r="I81" i="4"/>
  <c r="D91" i="4"/>
  <c r="I91" i="4"/>
  <c r="D10" i="12"/>
  <c r="D14" i="12"/>
  <c r="D18" i="12"/>
  <c r="D11" i="12"/>
  <c r="D15" i="12"/>
  <c r="D19" i="12"/>
  <c r="D12" i="12"/>
  <c r="D13" i="12"/>
  <c r="J13" i="12"/>
  <c r="D14" i="4"/>
  <c r="D21" i="11"/>
  <c r="I14" i="4"/>
  <c r="C7" i="3"/>
  <c r="B7" i="3"/>
  <c r="C95" i="4"/>
  <c r="C94" i="4"/>
  <c r="C93" i="4"/>
  <c r="C92" i="4"/>
  <c r="C90" i="4"/>
  <c r="C89" i="4"/>
  <c r="C88" i="4"/>
  <c r="C87" i="4"/>
  <c r="C86" i="4"/>
  <c r="C85" i="4"/>
  <c r="C84" i="4"/>
  <c r="C83" i="4"/>
  <c r="C82" i="4"/>
  <c r="C80" i="4"/>
  <c r="C79" i="4"/>
  <c r="C78" i="4"/>
  <c r="C77" i="4"/>
  <c r="C76" i="4"/>
  <c r="C74" i="4"/>
  <c r="C72" i="4"/>
  <c r="C71" i="4"/>
  <c r="C70" i="4"/>
  <c r="C68" i="4"/>
  <c r="C67" i="4"/>
  <c r="C66" i="4"/>
  <c r="C65" i="4"/>
  <c r="C64" i="4"/>
  <c r="C63" i="4"/>
  <c r="C62" i="4"/>
  <c r="C61" i="4"/>
  <c r="C60" i="4"/>
  <c r="C59" i="4"/>
  <c r="C58" i="4"/>
  <c r="C56" i="4"/>
  <c r="C55" i="4"/>
  <c r="C54" i="4"/>
  <c r="C53" i="4"/>
  <c r="C52" i="4"/>
  <c r="C51" i="4"/>
  <c r="C50" i="4"/>
  <c r="C49" i="4"/>
  <c r="C47" i="4"/>
  <c r="C46" i="4"/>
  <c r="C44" i="4"/>
  <c r="C43" i="4"/>
  <c r="C42" i="4"/>
  <c r="C40" i="4"/>
  <c r="C39" i="4"/>
  <c r="C38" i="4"/>
  <c r="C35" i="4"/>
  <c r="C34" i="4"/>
  <c r="C33" i="4"/>
  <c r="C32" i="4"/>
  <c r="C31" i="4"/>
  <c r="C30" i="4"/>
  <c r="C29" i="4"/>
  <c r="C27" i="4"/>
  <c r="C24" i="4"/>
  <c r="C21" i="4"/>
  <c r="C17" i="4"/>
  <c r="C16" i="4"/>
  <c r="C15" i="4"/>
  <c r="C11" i="4"/>
  <c r="C10" i="4"/>
  <c r="C9" i="4"/>
  <c r="C41" i="4"/>
  <c r="D41" i="4"/>
  <c r="I41" i="4"/>
  <c r="D9" i="4"/>
  <c r="I9" i="4"/>
  <c r="D10" i="4"/>
  <c r="I10" i="4"/>
  <c r="D11" i="4"/>
  <c r="I11" i="4"/>
  <c r="D15" i="4"/>
  <c r="I15" i="4"/>
  <c r="D16" i="4"/>
  <c r="I16" i="4"/>
  <c r="D17" i="4"/>
  <c r="I17" i="4"/>
  <c r="D21" i="4"/>
  <c r="I21" i="4"/>
  <c r="D29" i="4"/>
  <c r="I29" i="4"/>
  <c r="D30" i="4"/>
  <c r="I30" i="4"/>
  <c r="D31" i="4"/>
  <c r="I31" i="4"/>
  <c r="D32" i="4"/>
  <c r="I32" i="4"/>
  <c r="D33" i="4"/>
  <c r="I33" i="4"/>
  <c r="D34" i="4"/>
  <c r="I34" i="4"/>
  <c r="D35" i="4"/>
  <c r="I35" i="4"/>
  <c r="D38" i="4"/>
  <c r="I38" i="4"/>
  <c r="D39" i="4"/>
  <c r="I39" i="4"/>
  <c r="D40" i="4"/>
  <c r="I40" i="4"/>
  <c r="D42" i="4"/>
  <c r="I42" i="4"/>
  <c r="D43" i="4"/>
  <c r="I43" i="4"/>
  <c r="D44" i="4"/>
  <c r="I44" i="4"/>
  <c r="D46" i="4"/>
  <c r="I46" i="4"/>
  <c r="D58" i="4"/>
  <c r="I58" i="4"/>
  <c r="D59" i="4"/>
  <c r="I59" i="4"/>
  <c r="D60" i="4"/>
  <c r="I60" i="4"/>
  <c r="D61" i="4"/>
  <c r="I61" i="4"/>
  <c r="D62" i="4"/>
  <c r="I62" i="4"/>
  <c r="D65" i="4"/>
  <c r="I65" i="4"/>
  <c r="D66" i="4"/>
  <c r="I66" i="4"/>
  <c r="D67" i="4"/>
  <c r="I67" i="4"/>
  <c r="D68" i="4"/>
  <c r="I68" i="4"/>
  <c r="D70" i="4"/>
  <c r="I70" i="4"/>
  <c r="D71" i="4"/>
  <c r="I71" i="4"/>
  <c r="D74" i="4"/>
  <c r="I74" i="4"/>
  <c r="D76" i="4"/>
  <c r="I76" i="4"/>
  <c r="D77" i="4"/>
  <c r="I77" i="4"/>
  <c r="D78" i="4"/>
  <c r="I78" i="4"/>
  <c r="D80" i="4"/>
  <c r="I80" i="4"/>
  <c r="D82" i="4"/>
  <c r="I82" i="4"/>
  <c r="D83" i="4"/>
  <c r="I83" i="4"/>
  <c r="D84" i="4"/>
  <c r="I84" i="4"/>
  <c r="D85" i="4"/>
  <c r="I85" i="4"/>
  <c r="D86" i="4"/>
  <c r="I86" i="4"/>
  <c r="D87" i="4"/>
  <c r="I87" i="4"/>
  <c r="D88" i="4"/>
  <c r="I88" i="4"/>
  <c r="D89" i="4"/>
  <c r="I89" i="4"/>
  <c r="D90" i="4"/>
  <c r="I90" i="4"/>
  <c r="D92" i="4"/>
  <c r="I92" i="4"/>
  <c r="D93" i="4"/>
  <c r="I93" i="4"/>
  <c r="D94" i="4"/>
  <c r="I94" i="4"/>
  <c r="D95" i="4"/>
  <c r="I95" i="4"/>
  <c r="D52" i="4"/>
  <c r="I52" i="4"/>
  <c r="D49" i="4"/>
  <c r="I49" i="4"/>
  <c r="D54" i="4"/>
  <c r="I54" i="4"/>
  <c r="D56" i="4"/>
  <c r="I56" i="4"/>
  <c r="D53" i="4"/>
  <c r="I53" i="4"/>
  <c r="D51" i="4"/>
  <c r="I51" i="4"/>
  <c r="D55" i="4"/>
  <c r="I55" i="4"/>
  <c r="D50" i="4"/>
  <c r="I50" i="4"/>
  <c r="D63" i="4"/>
  <c r="I63" i="4"/>
  <c r="D72" i="4"/>
  <c r="I72" i="4"/>
  <c r="D27" i="4"/>
  <c r="I27" i="4"/>
  <c r="D64" i="4"/>
  <c r="I64" i="4"/>
  <c r="D79" i="4"/>
  <c r="I79" i="4"/>
  <c r="D24" i="4"/>
  <c r="I24" i="4"/>
  <c r="D47" i="4"/>
  <c r="I47" i="4"/>
  <c r="I7" i="4"/>
  <c r="D7" i="4"/>
  <c r="I10" i="13"/>
  <c r="I11" i="13"/>
  <c r="H11" i="13"/>
  <c r="I12" i="13"/>
  <c r="I13" i="13"/>
  <c r="H13" i="13"/>
  <c r="I14" i="13"/>
  <c r="I15" i="13"/>
  <c r="H15" i="13"/>
  <c r="I16" i="13"/>
  <c r="I17" i="13"/>
  <c r="H17" i="13"/>
  <c r="I18" i="13"/>
  <c r="I19" i="13"/>
  <c r="H19" i="13"/>
  <c r="I20" i="13"/>
  <c r="H10" i="13"/>
  <c r="I7" i="13"/>
  <c r="B7" i="16"/>
  <c r="H13" i="16"/>
  <c r="H7" i="16"/>
  <c r="F11" i="19"/>
  <c r="E6" i="19"/>
  <c r="E23" i="19"/>
  <c r="D20" i="12"/>
  <c r="I20" i="12"/>
  <c r="J20" i="12"/>
  <c r="I16" i="12"/>
  <c r="J16" i="12"/>
  <c r="C7" i="12"/>
  <c r="D9" i="12"/>
  <c r="F10" i="19"/>
  <c r="D24" i="19"/>
  <c r="D23" i="19"/>
  <c r="E25" i="19"/>
  <c r="E24" i="19"/>
  <c r="I7" i="11"/>
  <c r="D7" i="11"/>
  <c r="C7" i="11"/>
  <c r="G7" i="11"/>
  <c r="D25" i="19"/>
  <c r="H7" i="13"/>
  <c r="D7" i="12"/>
  <c r="I9" i="12"/>
  <c r="B8" i="19"/>
  <c r="B7" i="19"/>
  <c r="C7" i="19"/>
  <c r="C6" i="19"/>
  <c r="F8" i="19"/>
  <c r="B25" i="19"/>
  <c r="I7" i="12"/>
  <c r="J9" i="12"/>
  <c r="J7" i="12"/>
  <c r="B6" i="19"/>
  <c r="B23" i="19"/>
  <c r="B24" i="19"/>
  <c r="C23" i="19"/>
  <c r="F7" i="19"/>
  <c r="F6" i="19"/>
  <c r="C12" i="19"/>
  <c r="C25" i="19"/>
  <c r="F25" i="19"/>
  <c r="C24" i="19"/>
  <c r="F24" i="19"/>
  <c r="B12" i="19"/>
  <c r="F12" i="19"/>
  <c r="F23" i="19"/>
  <c r="D12" i="19"/>
  <c r="E12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McDaniel, Ben</author>
  </authors>
  <commentList>
    <comment ref="B21" authorId="0" shapeId="0" xr:uid="{E8466A02-4199-463D-BE5B-BECE219FE2FE}">
      <text>
        <r>
          <rPr>
            <b/>
            <sz val="9"/>
            <color indexed="81"/>
            <rFont val="Tahoma"/>
            <family val="2"/>
          </rPr>
          <t>McDaniel, Ben:</t>
        </r>
        <r>
          <rPr>
            <sz val="9"/>
            <color indexed="81"/>
            <rFont val="Tahoma"/>
            <family val="2"/>
          </rPr>
          <t xml:space="preserve">
Part of National Allocation</t>
        </r>
      </text>
    </comment>
    <comment ref="B28" authorId="0" shapeId="0" xr:uid="{5F7F9257-5921-4398-8935-0AAE2309B43F}">
      <text>
        <r>
          <rPr>
            <b/>
            <sz val="9"/>
            <color indexed="81"/>
            <rFont val="Tahoma"/>
            <family val="2"/>
          </rPr>
          <t>McDaniel, Ben:</t>
        </r>
        <r>
          <rPr>
            <sz val="9"/>
            <color indexed="81"/>
            <rFont val="Tahoma"/>
            <family val="2"/>
          </rPr>
          <t xml:space="preserve">
Part of National Allocation</t>
        </r>
      </text>
    </comment>
    <comment ref="B55" authorId="0" shapeId="0" xr:uid="{BD5A62A5-653F-4C96-8719-AA40E2D6D902}">
      <text>
        <r>
          <rPr>
            <b/>
            <sz val="9"/>
            <color indexed="81"/>
            <rFont val="Tahoma"/>
            <family val="2"/>
          </rPr>
          <t>McDaniel, Ben:</t>
        </r>
        <r>
          <rPr>
            <sz val="9"/>
            <color indexed="81"/>
            <rFont val="Tahoma"/>
            <family val="2"/>
          </rPr>
          <t xml:space="preserve">
All MTI Schools - not separated by location</t>
        </r>
      </text>
    </comment>
    <comment ref="B65" authorId="0" shapeId="0" xr:uid="{D243421B-662E-4C78-8575-EA112B16D0AC}">
      <text>
        <r>
          <rPr>
            <b/>
            <sz val="9"/>
            <color indexed="81"/>
            <rFont val="Tahoma"/>
            <family val="2"/>
          </rPr>
          <t>McDaniel, Ben:</t>
        </r>
        <r>
          <rPr>
            <sz val="9"/>
            <color indexed="81"/>
            <rFont val="Tahoma"/>
            <family val="2"/>
          </rPr>
          <t xml:space="preserve">
Part of National Allocation</t>
        </r>
      </text>
    </comment>
    <comment ref="B73" authorId="0" shapeId="0" xr:uid="{D407AA0A-2A80-486C-9931-E2A552938605}">
      <text>
        <r>
          <rPr>
            <b/>
            <sz val="9"/>
            <color indexed="81"/>
            <rFont val="Tahoma"/>
            <family val="2"/>
          </rPr>
          <t>McDaniel, Ben:</t>
        </r>
        <r>
          <rPr>
            <sz val="9"/>
            <color indexed="81"/>
            <rFont val="Tahoma"/>
            <family val="2"/>
          </rPr>
          <t xml:space="preserve">
Part of National Allocation</t>
        </r>
      </text>
    </comment>
    <comment ref="B76" authorId="0" shapeId="0" xr:uid="{5ADFD6D5-2815-439D-98B6-2FFF35B210BC}">
      <text>
        <r>
          <rPr>
            <b/>
            <sz val="9"/>
            <color indexed="81"/>
            <rFont val="Tahoma"/>
            <family val="2"/>
          </rPr>
          <t>McDaniel, Ben:</t>
        </r>
        <r>
          <rPr>
            <sz val="9"/>
            <color indexed="81"/>
            <rFont val="Tahoma"/>
            <family val="2"/>
          </rPr>
          <t xml:space="preserve">
Part of National Allocation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McDaniel, Ben</author>
  </authors>
  <commentList>
    <comment ref="B20" authorId="0" shapeId="0" xr:uid="{BE7D96C8-AFA5-4052-813B-A761DBD7D335}">
      <text>
        <r>
          <rPr>
            <b/>
            <sz val="9"/>
            <color indexed="81"/>
            <rFont val="Tahoma"/>
            <family val="2"/>
          </rPr>
          <t>McDaniel, Ben:</t>
        </r>
        <r>
          <rPr>
            <sz val="9"/>
            <color indexed="81"/>
            <rFont val="Tahoma"/>
            <family val="2"/>
          </rPr>
          <t xml:space="preserve">
Part of National Allocation</t>
        </r>
      </text>
    </comment>
    <comment ref="B27" authorId="0" shapeId="0" xr:uid="{867D8AB7-5F9E-4D0C-B3D1-C11D6371F452}">
      <text>
        <r>
          <rPr>
            <b/>
            <sz val="9"/>
            <color indexed="81"/>
            <rFont val="Tahoma"/>
            <family val="2"/>
          </rPr>
          <t>McDaniel, Ben:</t>
        </r>
        <r>
          <rPr>
            <sz val="9"/>
            <color indexed="81"/>
            <rFont val="Tahoma"/>
            <family val="2"/>
          </rPr>
          <t xml:space="preserve">
Part of National Allocation</t>
        </r>
      </text>
    </comment>
    <comment ref="B54" authorId="0" shapeId="0" xr:uid="{B2A5BDA1-9828-405F-B76C-901DA441A274}">
      <text>
        <r>
          <rPr>
            <b/>
            <sz val="9"/>
            <color indexed="81"/>
            <rFont val="Tahoma"/>
            <family val="2"/>
          </rPr>
          <t>McDaniel, Ben:</t>
        </r>
        <r>
          <rPr>
            <sz val="9"/>
            <color indexed="81"/>
            <rFont val="Tahoma"/>
            <family val="2"/>
          </rPr>
          <t xml:space="preserve">
All MTI Schools - not separated by location</t>
        </r>
      </text>
    </comment>
    <comment ref="B64" authorId="0" shapeId="0" xr:uid="{8A1B0E2D-535A-473D-9BE6-A95607AF79E4}">
      <text>
        <r>
          <rPr>
            <b/>
            <sz val="9"/>
            <color indexed="81"/>
            <rFont val="Tahoma"/>
            <family val="2"/>
          </rPr>
          <t>McDaniel, Ben:</t>
        </r>
        <r>
          <rPr>
            <sz val="9"/>
            <color indexed="81"/>
            <rFont val="Tahoma"/>
            <family val="2"/>
          </rPr>
          <t xml:space="preserve">
Part of National Allocation</t>
        </r>
      </text>
    </comment>
    <comment ref="B72" authorId="0" shapeId="0" xr:uid="{A7759C42-6B7B-46CB-9295-8B0BB66DF7C2}">
      <text>
        <r>
          <rPr>
            <b/>
            <sz val="9"/>
            <color indexed="81"/>
            <rFont val="Tahoma"/>
            <family val="2"/>
          </rPr>
          <t>McDaniel, Ben:</t>
        </r>
        <r>
          <rPr>
            <sz val="9"/>
            <color indexed="81"/>
            <rFont val="Tahoma"/>
            <family val="2"/>
          </rPr>
          <t xml:space="preserve">
Part of National Allocation</t>
        </r>
      </text>
    </comment>
    <comment ref="B75" authorId="0" shapeId="0" xr:uid="{085017CB-5468-4943-9155-A62CFA3521E6}">
      <text>
        <r>
          <rPr>
            <b/>
            <sz val="9"/>
            <color indexed="81"/>
            <rFont val="Tahoma"/>
            <family val="2"/>
          </rPr>
          <t>McDaniel, Ben:</t>
        </r>
        <r>
          <rPr>
            <sz val="9"/>
            <color indexed="81"/>
            <rFont val="Tahoma"/>
            <family val="2"/>
          </rPr>
          <t xml:space="preserve">
Part of National Allocation</t>
        </r>
      </text>
    </comment>
    <comment ref="B93" authorId="0" shapeId="0" xr:uid="{F8AD6CE9-B7E6-4DCC-B648-6BBCDF413DBA}">
      <text>
        <r>
          <rPr>
            <b/>
            <sz val="9"/>
            <color indexed="81"/>
            <rFont val="Tahoma"/>
            <family val="2"/>
          </rPr>
          <t>McDaniel, Ben:</t>
        </r>
        <r>
          <rPr>
            <sz val="9"/>
            <color indexed="81"/>
            <rFont val="Tahoma"/>
            <family val="2"/>
          </rPr>
          <t xml:space="preserve">
Total for ALL UTI Campuses Nationally - not broken out</t>
        </r>
      </text>
    </comment>
    <comment ref="B95" authorId="0" shapeId="0" xr:uid="{148DB7A8-32C9-4EE8-AAA6-E5B741B07AD9}">
      <text>
        <r>
          <rPr>
            <b/>
            <sz val="9"/>
            <color indexed="81"/>
            <rFont val="Tahoma"/>
            <family val="2"/>
          </rPr>
          <t>McDaniel, Ben:</t>
        </r>
        <r>
          <rPr>
            <sz val="9"/>
            <color indexed="81"/>
            <rFont val="Tahoma"/>
            <family val="2"/>
          </rPr>
          <t xml:space="preserve">
Total for ALL U PHX Campuses Nationally - not broken out</t>
        </r>
      </text>
    </comment>
  </commentList>
</comments>
</file>

<file path=xl/sharedStrings.xml><?xml version="1.0" encoding="utf-8"?>
<sst xmlns="http://schemas.openxmlformats.org/spreadsheetml/2006/main" count="788" uniqueCount="387">
  <si>
    <t>Federal COVID-19 Relief Funding Distribution to Illinois Higher Education Institutions</t>
  </si>
  <si>
    <t>Public
Universities</t>
  </si>
  <si>
    <t>Community Colleges</t>
  </si>
  <si>
    <t>Private
Not-for-Profit</t>
  </si>
  <si>
    <t>For Profit</t>
  </si>
  <si>
    <t>COVID-19 $
Relief Total</t>
  </si>
  <si>
    <t>CARES Act $ All Funding Total</t>
  </si>
  <si>
    <t>Direct CARES $ for Students</t>
  </si>
  <si>
    <t>Direct CARES $ for Institutions</t>
  </si>
  <si>
    <t>Minority Serving Institution Funding</t>
  </si>
  <si>
    <t>Governors Emergency Education Relief Funds</t>
  </si>
  <si>
    <t>Fund for the Improvement of Postsecondary Education</t>
  </si>
  <si>
    <t>% of Illinois Funding</t>
  </si>
  <si>
    <t>^ CRRSA $ Total</t>
  </si>
  <si>
    <t>Direct CRRSA $ Minimum for Students*</t>
  </si>
  <si>
    <t>Direct CRRSA $ Maximum for Institutions*</t>
  </si>
  <si>
    <t>Distance Education Aid &lt;</t>
  </si>
  <si>
    <t>Minority Serving Institution Funding &gt;</t>
  </si>
  <si>
    <t>Governors Emergency Education Relief Funds &gt;</t>
  </si>
  <si>
    <t>Fund for the Improvement of Postsecondary Education &gt;</t>
  </si>
  <si>
    <t>CARES + CRRSA Federal Funding</t>
  </si>
  <si>
    <t>Min. $ to
Student Aid</t>
  </si>
  <si>
    <t>Max. $ to
Institutional Aid</t>
  </si>
  <si>
    <t>Distance
Education Aid</t>
  </si>
  <si>
    <t>^ CRRSA - Coronavirus Response and Relief Supplemental Appropriations Act of 2021 (CRRSA)</t>
  </si>
  <si>
    <t>* CRRSSA Fewer Not For Profits Received Funding in Supplemental CARES Package than in the CARES Act Distribution</t>
  </si>
  <si>
    <t># Allocations for national for profit schools estimated because CARES Act allocations national, not state level for national schools</t>
  </si>
  <si>
    <t>* CFDA 84.425E - 84.425 Education Stabilization Fund Student Portion - minimum amount required for student aid</t>
  </si>
  <si>
    <t>* CFDA 84.425F - 84.425 Education Stabilization Fund Institutional Portion - maximum allocation available to institutional aid</t>
  </si>
  <si>
    <t>&lt; Section 314a1 - financial aid grants to students enrolled exclusively in distance education</t>
  </si>
  <si>
    <t>&gt; Additional funding anticipated in future releases</t>
  </si>
  <si>
    <t>Section 314a4 - financial assistance to proprietary (for profit) institutions for financial aid grants to students</t>
  </si>
  <si>
    <t>Illinois Public University CRRSA Act Fund Distibution</t>
  </si>
  <si>
    <t>CRRSA Total Award</t>
  </si>
  <si>
    <t>Minimum</t>
  </si>
  <si>
    <t>Maximum</t>
  </si>
  <si>
    <t>Section 314a1E</t>
  </si>
  <si>
    <t>Section 314a1F</t>
  </si>
  <si>
    <t>Distance Education</t>
  </si>
  <si>
    <t>Total CRRSA + Distance Ed.</t>
  </si>
  <si>
    <t>Total CARES, GEER &amp; LAST</t>
  </si>
  <si>
    <t>DOE Distribution</t>
  </si>
  <si>
    <t>Amount to Student Aid</t>
  </si>
  <si>
    <t>Institution $</t>
  </si>
  <si>
    <t>Allocation</t>
  </si>
  <si>
    <t>Public University Total</t>
  </si>
  <si>
    <t>Chicago State University</t>
  </si>
  <si>
    <t>Eastern Illinois University</t>
  </si>
  <si>
    <t>Governors State University</t>
  </si>
  <si>
    <t>Illinois State University</t>
  </si>
  <si>
    <t>Northeastern Illinois University</t>
  </si>
  <si>
    <t>Northern Illinois University</t>
  </si>
  <si>
    <t>Southern Illinois University-Carbondale</t>
  </si>
  <si>
    <t>Southern Illinois University-Edwardsville</t>
  </si>
  <si>
    <t>University of Illinois at Chicago</t>
  </si>
  <si>
    <t>University of Illinois at Springfield</t>
  </si>
  <si>
    <t>University of Illinois at Urbana-Champaign</t>
  </si>
  <si>
    <t>Western Illinois University</t>
  </si>
  <si>
    <t>CRRSA - Coronavirus Response and Relief Supplemental Appropriations Act of 2021 (CRRSA)</t>
  </si>
  <si>
    <t>CFDA 84.425E - 84.425 Education Stabilization Fund Student Portion - minimum amount required for student aid</t>
  </si>
  <si>
    <t>CFDA 84.425F - 84.425 Education Stabilization Fund Institutional Portion - maximum allocation available to institutional aid</t>
  </si>
  <si>
    <t>Section 314a1 - financial aid grants to students enrolled exclusively in distance education</t>
  </si>
  <si>
    <t>CSU</t>
  </si>
  <si>
    <t>EIU</t>
  </si>
  <si>
    <t>GSU</t>
  </si>
  <si>
    <t>ISU</t>
  </si>
  <si>
    <t>NEIU</t>
  </si>
  <si>
    <t>NIU</t>
  </si>
  <si>
    <t>SIUC</t>
  </si>
  <si>
    <t>SIUE</t>
  </si>
  <si>
    <t>UIC</t>
  </si>
  <si>
    <t>UIS</t>
  </si>
  <si>
    <t>UIUC</t>
  </si>
  <si>
    <t>WIU</t>
  </si>
  <si>
    <t>Illinois Public University CARES Act Fund Distibution</t>
  </si>
  <si>
    <t>CARES (A1)</t>
  </si>
  <si>
    <t>(A1) 1st Distribution/</t>
  </si>
  <si>
    <t>(A1) 2nd Distribution/</t>
  </si>
  <si>
    <t>Minority Serving</t>
  </si>
  <si>
    <t>Small Schools</t>
  </si>
  <si>
    <t>CARES Act Total (A1, A2 &amp; A3)</t>
  </si>
  <si>
    <t>GEER Funding</t>
  </si>
  <si>
    <t>CARES Act + GEER</t>
  </si>
  <si>
    <t>Competitive GEER</t>
  </si>
  <si>
    <t>Student $</t>
  </si>
  <si>
    <t xml:space="preserve"> Funding $</t>
  </si>
  <si>
    <t>GEER - Governor's Emergency Education Relief</t>
  </si>
  <si>
    <t>Community College CRRSA Act Fund Distribution</t>
  </si>
  <si>
    <t>Total CRRSSA + Distance Ed.</t>
  </si>
  <si>
    <t>Community College Total</t>
  </si>
  <si>
    <t>Black Hawk College</t>
  </si>
  <si>
    <t>Carl Sandburg College</t>
  </si>
  <si>
    <t>City Colleges of Chicago-Harold Washington College</t>
  </si>
  <si>
    <t>City Colleges of Chicago-Harry S Truman College</t>
  </si>
  <si>
    <t>City Colleges of Chicago-Kennedy-King College</t>
  </si>
  <si>
    <t>City Colleges of Chicago-Malcolm X College</t>
  </si>
  <si>
    <t>City Colleges of Chicago-Olive-Harvey College</t>
  </si>
  <si>
    <t>City Colleges of Chicago-Richard J Daley College</t>
  </si>
  <si>
    <t>City Colleges of Chicago-Wilbur Wright College</t>
  </si>
  <si>
    <t>College of DuPage</t>
  </si>
  <si>
    <t>College of Lake County</t>
  </si>
  <si>
    <t>Danville Area Community College</t>
  </si>
  <si>
    <t>Elgin Community College</t>
  </si>
  <si>
    <t>Frontier Community College*</t>
  </si>
  <si>
    <t>Heartland Community College</t>
  </si>
  <si>
    <t>Highland Community College</t>
  </si>
  <si>
    <t>Illinois Central College</t>
  </si>
  <si>
    <t>Illinois Valley Community College</t>
  </si>
  <si>
    <t>John A Logan College</t>
  </si>
  <si>
    <t>John Wood Community College</t>
  </si>
  <si>
    <t>Joliet Junior College</t>
  </si>
  <si>
    <t>Kankakee Community College</t>
  </si>
  <si>
    <t>Kaskaskia College</t>
  </si>
  <si>
    <t>Kishwaukee College</t>
  </si>
  <si>
    <t>Lake Land College</t>
  </si>
  <si>
    <t>Lewis and Clark Community College</t>
  </si>
  <si>
    <t>Lincoln Land Community College</t>
  </si>
  <si>
    <t>Lincoln Trail College</t>
  </si>
  <si>
    <t>McHenry County College</t>
  </si>
  <si>
    <t>Moraine Valley Community College</t>
  </si>
  <si>
    <t>Morton College</t>
  </si>
  <si>
    <t>Oakton Community College</t>
  </si>
  <si>
    <t>Olney Central College*</t>
  </si>
  <si>
    <t>Parkland College</t>
  </si>
  <si>
    <t>Prairie State College</t>
  </si>
  <si>
    <t>Rend Lake College</t>
  </si>
  <si>
    <t>Richland Community College</t>
  </si>
  <si>
    <t>Rock Valley College</t>
  </si>
  <si>
    <t>Sauk Valley Community College</t>
  </si>
  <si>
    <t>Shawnee Community College</t>
  </si>
  <si>
    <t>South Suburban College</t>
  </si>
  <si>
    <t>Southeastern Illinois College</t>
  </si>
  <si>
    <t>Southwestern Illinois College</t>
  </si>
  <si>
    <t>Spoon River College</t>
  </si>
  <si>
    <t>Triton College</t>
  </si>
  <si>
    <t>Wabash Valley College*</t>
  </si>
  <si>
    <t>Waubonsee Community College</t>
  </si>
  <si>
    <t>William Rainey Harper College</t>
  </si>
  <si>
    <t>Illinois Eastern Community Colleges</t>
  </si>
  <si>
    <t>*Illinois Eastern Community Colleges received single allocation for Frontier, Olney and Wabash Valley Community Colleges</t>
  </si>
  <si>
    <t>Community College CARES Act Fund Distribution</t>
  </si>
  <si>
    <t>Frontier Community College</t>
  </si>
  <si>
    <t>Olney Central College</t>
  </si>
  <si>
    <t>Wabash Valley College</t>
  </si>
  <si>
    <t>ICCB</t>
  </si>
  <si>
    <t>MSI - Minority Serving Institutions</t>
  </si>
  <si>
    <t>SIP - Strengthening Institutions Program</t>
  </si>
  <si>
    <t>Not For Profit College &amp; University CRRSA Act Fund Distribution</t>
  </si>
  <si>
    <t>Private Not For Profit Schools</t>
  </si>
  <si>
    <t>Adler University</t>
  </si>
  <si>
    <t>American Academy of Art</t>
  </si>
  <si>
    <t>Augustana College</t>
  </si>
  <si>
    <t>Aurora University</t>
  </si>
  <si>
    <t>Beck School of Practical Nursing</t>
  </si>
  <si>
    <t>Benedictine University</t>
  </si>
  <si>
    <t>Bexley Hall Seabury Western Theological Seminary Federation, Inc.</t>
  </si>
  <si>
    <t>Blackburn College</t>
  </si>
  <si>
    <t>Blessing Hospital School</t>
  </si>
  <si>
    <t>Bradly University</t>
  </si>
  <si>
    <t>Catholic Theological Union at Chicago</t>
  </si>
  <si>
    <t>Chicago Theological Seminary</t>
  </si>
  <si>
    <t xml:space="preserve">Coalition of African American Nurses (CAAN) Nursing School     </t>
  </si>
  <si>
    <t>Columbia College - Chicago</t>
  </si>
  <si>
    <t>Concordia University-Chicago</t>
  </si>
  <si>
    <t>DePaul University</t>
  </si>
  <si>
    <t>Dominican University</t>
  </si>
  <si>
    <t>East-West University</t>
  </si>
  <si>
    <t>Elmhurst College</t>
  </si>
  <si>
    <t>Erikson Institute</t>
  </si>
  <si>
    <t>Eureka College</t>
  </si>
  <si>
    <t>Garrett-Evangelical Theological Seminary</t>
  </si>
  <si>
    <t>Graham Hospital School of Nursing</t>
  </si>
  <si>
    <t>Greenville University</t>
  </si>
  <si>
    <t>Hebrew Theological College</t>
  </si>
  <si>
    <t>Illinois College</t>
  </si>
  <si>
    <t>Illinois College of Optometry</t>
  </si>
  <si>
    <t>Illinois Institue of Technology</t>
  </si>
  <si>
    <t>Illinois Wesleyan University</t>
  </si>
  <si>
    <t>Institute for Clinical Social Work</t>
  </si>
  <si>
    <t>Judson University</t>
  </si>
  <si>
    <t>Knox College</t>
  </si>
  <si>
    <t>Lake Forest College</t>
  </si>
  <si>
    <t>Lake Forest Graduate School of Management</t>
  </si>
  <si>
    <t>Lakeview College of Nursing</t>
  </si>
  <si>
    <t>Lewis University</t>
  </si>
  <si>
    <t>Lincoln Christian University</t>
  </si>
  <si>
    <t>Lincoln College</t>
  </si>
  <si>
    <t>Loyola University - Chicago</t>
  </si>
  <si>
    <t>Lutheran School of Theology at Chicago</t>
  </si>
  <si>
    <t>MacCormac College</t>
  </si>
  <si>
    <t>McCormick Theological Seminary</t>
  </si>
  <si>
    <t>McKendree University</t>
  </si>
  <si>
    <t>Meadville Lombard Theological School</t>
  </si>
  <si>
    <t>Methodist College</t>
  </si>
  <si>
    <t>Midwestern University-Downers Grove</t>
  </si>
  <si>
    <t>Millikin University</t>
  </si>
  <si>
    <t>Monmouth College</t>
  </si>
  <si>
    <t>Moody Bible Institute</t>
  </si>
  <si>
    <t>Morrison Institute of Technology</t>
  </si>
  <si>
    <t>National Latino Education Institute</t>
  </si>
  <si>
    <t>National Louis University</t>
  </si>
  <si>
    <t>National University of Health Sciences</t>
  </si>
  <si>
    <t>North Central College</t>
  </si>
  <si>
    <t>North Park University</t>
  </si>
  <si>
    <t>Northern Baptist Theological Seminary</t>
  </si>
  <si>
    <t>NorthShore University HealthSystem School of Nurse Anesthesia</t>
  </si>
  <si>
    <t>Northwestern University</t>
  </si>
  <si>
    <t>Olivet Nazarene University</t>
  </si>
  <si>
    <t>Quincy University</t>
  </si>
  <si>
    <t>Resurrection University</t>
  </si>
  <si>
    <t>Rockford University</t>
  </si>
  <si>
    <t>Roosevelt University</t>
  </si>
  <si>
    <t>Rosalind Franklin University of Medicine and Science</t>
  </si>
  <si>
    <t>Rush University</t>
  </si>
  <si>
    <t>Saint Anthony College of Nursing</t>
  </si>
  <si>
    <t>Saint Augustine College</t>
  </si>
  <si>
    <t>Saint Francis Medical Center College of Nursing</t>
  </si>
  <si>
    <t>Saint Xavier University</t>
  </si>
  <si>
    <t>School of the Art Institute of Chicago</t>
  </si>
  <si>
    <t>Spertus College</t>
  </si>
  <si>
    <t>St. John's College-Department of Nursing</t>
  </si>
  <si>
    <t>Telshe Yeshiva-Chicago</t>
  </si>
  <si>
    <t>Trinity Christian College</t>
  </si>
  <si>
    <t>Trinity College of Nursing &amp; Health Sciences</t>
  </si>
  <si>
    <t>Trinity International University-Illinois</t>
  </si>
  <si>
    <t>University of Chicago</t>
  </si>
  <si>
    <t>University of Saint Mary of the Lake</t>
  </si>
  <si>
    <t>University of St Francis</t>
  </si>
  <si>
    <t>VanderCook College of Music</t>
  </si>
  <si>
    <t>Wheaton College</t>
  </si>
  <si>
    <t>Capital Area School of Practical Nursing (Capitol Area Career Center)</t>
  </si>
  <si>
    <t>Not For Profit College &amp; University CARES Act Fund Distribution</t>
  </si>
  <si>
    <t>CAAN Academy of Nursing</t>
  </si>
  <si>
    <t>Capital Area School of Practical Nursing</t>
  </si>
  <si>
    <t>MacMurray College</t>
  </si>
  <si>
    <t>Midstate College (CLOSED)</t>
  </si>
  <si>
    <t>Robert Morris University - Illinois</t>
  </si>
  <si>
    <t>The Chicago School of Professional Psychology at Chicago</t>
  </si>
  <si>
    <t>The John Marshall Law School</t>
  </si>
  <si>
    <t>For Profit Schools CRRSA Act Fund Distribution</t>
  </si>
  <si>
    <t>Distance Ed.</t>
  </si>
  <si>
    <t>Total Section 314a1</t>
  </si>
  <si>
    <t>For Profit Total</t>
  </si>
  <si>
    <t>Ambria College of Nursing</t>
  </si>
  <si>
    <t>Bell Mar Beauty College</t>
  </si>
  <si>
    <t>CALC, Institute of Technology</t>
  </si>
  <si>
    <t>Cameo Beauty Academy</t>
  </si>
  <si>
    <t>Cannella School of Hair Design</t>
  </si>
  <si>
    <t>Capri Oak Forest Beauty College</t>
  </si>
  <si>
    <t>Chamberlain University</t>
  </si>
  <si>
    <t>Cosmetology and Spa Academy</t>
  </si>
  <si>
    <t>Coyne College</t>
  </si>
  <si>
    <t>Creative Touch Cosmetology School</t>
  </si>
  <si>
    <t>Debutantes School of Cosmetology and Nail Technology</t>
  </si>
  <si>
    <t>DeVry University</t>
  </si>
  <si>
    <t>Douglas J Aveda Institute‐Chicago</t>
  </si>
  <si>
    <t>Educators of Beauty College of Cosmetology</t>
  </si>
  <si>
    <t>Estelle International</t>
  </si>
  <si>
    <t>ETI School of Skilled Trades</t>
  </si>
  <si>
    <t>First Institute</t>
  </si>
  <si>
    <t>Fox College</t>
  </si>
  <si>
    <t>G Skin &amp; Beauty Institute</t>
  </si>
  <si>
    <t>Gem City College</t>
  </si>
  <si>
    <t>Hair Professionals Career College</t>
  </si>
  <si>
    <t>Hair Professionals School of Cosmetology</t>
  </si>
  <si>
    <t>Hairmasters Institute of Cosmetology</t>
  </si>
  <si>
    <t>HVAC Technical Institute</t>
  </si>
  <si>
    <t>Illinois Media School</t>
  </si>
  <si>
    <t>Innovations Design Academy</t>
  </si>
  <si>
    <t>John Amico School of Hair Design</t>
  </si>
  <si>
    <t>Larry's Barber College</t>
  </si>
  <si>
    <t>Midwest Technical Institute</t>
  </si>
  <si>
    <t>Midwestern Career College</t>
  </si>
  <si>
    <t>Networks Barber College</t>
  </si>
  <si>
    <t>Niles School of Cosmetology</t>
  </si>
  <si>
    <t>Northwestern College</t>
  </si>
  <si>
    <t>Oehrlein School of Cosmetology</t>
  </si>
  <si>
    <t>Paul Mitchell The School Bradley</t>
  </si>
  <si>
    <t>Paul Mitchell the School Chicago</t>
  </si>
  <si>
    <t>Paul Mitchell The School Normal</t>
  </si>
  <si>
    <t>Phipps Academy of Barbering</t>
  </si>
  <si>
    <t>Pivot Point Academy</t>
  </si>
  <si>
    <t>Professionals Choice Hair Design Academy</t>
  </si>
  <si>
    <t>Rosel School of Cosmetology</t>
  </si>
  <si>
    <t>Salon Professional Academy (The)</t>
  </si>
  <si>
    <t>Shear Learning Academy of Cosmetology</t>
  </si>
  <si>
    <t>Soma Institute ‐ The National School of Clinical Massage Therapy</t>
  </si>
  <si>
    <t>State Career School</t>
  </si>
  <si>
    <t>Steven Papageorge Hair Academy</t>
  </si>
  <si>
    <t>Taylor Business Institute</t>
  </si>
  <si>
    <t>Trenz Beauty Academy</t>
  </si>
  <si>
    <t>Tri County Beauty Academy</t>
  </si>
  <si>
    <t>Tricoci University of Beauty Culture</t>
  </si>
  <si>
    <t>Universal Spa Training Academy</t>
  </si>
  <si>
    <t>University of Aesthetics &amp; Cosmetology</t>
  </si>
  <si>
    <t>University of Aesthetics &amp; Cosmetology (The)</t>
  </si>
  <si>
    <t>University of Spa &amp; Cosmetology Arts</t>
  </si>
  <si>
    <t>Verve College</t>
  </si>
  <si>
    <t>Worsham College of Mortuary Science</t>
  </si>
  <si>
    <t>* Department of Education issued a single allocation for national for-profit schools.</t>
  </si>
  <si>
    <t xml:space="preserve">   Illinois portion of allocations estimated based on known formula factors.</t>
  </si>
  <si>
    <t>Section 314a4 - financial assistance to proprietary institutions for financial aid grants to students</t>
  </si>
  <si>
    <t>For Profit proprietary institutions are not eligible for supplemental funding under the CRRSA (a)(1) programs; rather, such institutions must apply for awards under a new section 314(a)(4) program.</t>
  </si>
  <si>
    <t>For Profit Schools CARES Act Fund Distribution</t>
  </si>
  <si>
    <t>Aveda Institute - Chicago</t>
  </si>
  <si>
    <t>CALC Institute of Technology</t>
  </si>
  <si>
    <t>Cannell School of Hair Design - Blue Island</t>
  </si>
  <si>
    <t>Cannell School of Hair Design - Chicago</t>
  </si>
  <si>
    <t>Cannell School of Hair Design - Villa Park</t>
  </si>
  <si>
    <t>Capri Beauty College</t>
  </si>
  <si>
    <t>Chamberline University - Illinois *</t>
  </si>
  <si>
    <t>Cortiva Institute - Chicago</t>
  </si>
  <si>
    <t>Cosmetology &amp; Spa Academy</t>
  </si>
  <si>
    <t>Curve Metric School of Hair Design</t>
  </si>
  <si>
    <t>Debutantes Schoolf of Cosmetology</t>
  </si>
  <si>
    <t>DeVry University - Illinois *</t>
  </si>
  <si>
    <t>Educators of Beauty College of Cosm. - Peru</t>
  </si>
  <si>
    <t>Educators of Beauty College of Cosm. - Rockford</t>
  </si>
  <si>
    <t>Educators of Beauty College of Cosm. - Sterling</t>
  </si>
  <si>
    <t>Empire Beauty School - Hanover Park</t>
  </si>
  <si>
    <t>Empire Beauty School - Stone Park</t>
  </si>
  <si>
    <t>Empire Beauty School - Vernon Hills</t>
  </si>
  <si>
    <t>Estelle Medical Academy</t>
  </si>
  <si>
    <t>Estelle Skin Care &amp; Spa Institute</t>
  </si>
  <si>
    <t>First Institute of Travel Inc.</t>
  </si>
  <si>
    <t>Hair Professionals Academy of Cosmetology</t>
  </si>
  <si>
    <t>Illinois Media School - Chicago Campus</t>
  </si>
  <si>
    <t>John Amico Achool of Hair Design</t>
  </si>
  <si>
    <t>La James International College - E. Moline</t>
  </si>
  <si>
    <t>Lincoln College of Technology - Melrose Park</t>
  </si>
  <si>
    <t>Midwest College of Oriental Medicine - Evanston</t>
  </si>
  <si>
    <t>Midwest Technical Institute - East Peoria *</t>
  </si>
  <si>
    <t>Midwest Technical Institute - Moline *</t>
  </si>
  <si>
    <t>Midwest Technical Institute - Springfield *</t>
  </si>
  <si>
    <t>Midwest Career College</t>
  </si>
  <si>
    <t>Mr. John's School of Cosm. &amp; Nails - Jacksonville</t>
  </si>
  <si>
    <t>Mr. John's School of Cosm. Esthetics &amp; Nails</t>
  </si>
  <si>
    <t>Northwestern College - Southwestern Campus</t>
  </si>
  <si>
    <t>Pacific College of Oriental Medicine - Chicago *</t>
  </si>
  <si>
    <t>Paul Mitchell School - Bradley</t>
  </si>
  <si>
    <t>Paul Mitchell School - Chicago</t>
  </si>
  <si>
    <t>Paul Mitchell School - Lombard</t>
  </si>
  <si>
    <t>Paul Mitchell School - Normal</t>
  </si>
  <si>
    <t>PCCTI IT &amp; Healthcare</t>
  </si>
  <si>
    <t>Professional's Choice Hair Design Academy</t>
  </si>
  <si>
    <t>Rasmussen College - Illinois *</t>
  </si>
  <si>
    <t>Reflections Adademy of Beauty</t>
  </si>
  <si>
    <t>SAE Institute of Technology - Chicago *</t>
  </si>
  <si>
    <t>Soma Institute/Nat. School of Clinical Massage</t>
  </si>
  <si>
    <t>State Career College</t>
  </si>
  <si>
    <t>Tricoci Univ. of Beauty Culture Bridgeview</t>
  </si>
  <si>
    <t>Tricoci Univ. of Beauty Culture - Chicago NE</t>
  </si>
  <si>
    <t>Tricoci Univ. of Beauty Culture - Chicago NW</t>
  </si>
  <si>
    <t>Tricoci Univ. of Beauty Culture - Danville</t>
  </si>
  <si>
    <t>Tricoci Univ. of Beauty Culture - Elgin</t>
  </si>
  <si>
    <t>Tricoci Univ. of Beauty Culture - Glendale Heights</t>
  </si>
  <si>
    <t>Tricoci Univ. of Beauty Culture - Libertyville</t>
  </si>
  <si>
    <t>Tricoci Univ. of Beauty Culture - Peoria</t>
  </si>
  <si>
    <t>Tricoci Univ. of Beauty Culture Rockford</t>
  </si>
  <si>
    <t>Tricoci Univ. of Beauty Culture - Urbana</t>
  </si>
  <si>
    <t>Tri-County Beauty Academy</t>
  </si>
  <si>
    <t>Ultimate Touch Barber College</t>
  </si>
  <si>
    <t>Universal Technical Institute of Illinois *</t>
  </si>
  <si>
    <t>University of Phoenix - Illinois *</t>
  </si>
  <si>
    <t>Illinois CARES Act Minority Serving Institution Funing Summary by Category</t>
  </si>
  <si>
    <t>Strengthening Historically Black Colleges and Universities (HBCUs)</t>
  </si>
  <si>
    <t>Strengthening HBCU Master’s Program (HBCU Master's)</t>
  </si>
  <si>
    <t>Strengthening Historically Black Graduate Institutions (HBGIs)</t>
  </si>
  <si>
    <t>Strengthening Tribally Controlled Colleges and Universities (TCCUs)</t>
  </si>
  <si>
    <t xml:space="preserve">Strengthening Asian American and Native American Pacific Islander-serving Institutions
(AANAPISI) </t>
  </si>
  <si>
    <t>Strengthening Alaska Native and Native Hawaiian-serving Institutions (ANNH)</t>
  </si>
  <si>
    <t>Strengthening Native American-serving Nontribal Institutions (NASNTI)</t>
  </si>
  <si>
    <t>Strengthening Predominantly Black Institutions (PBI)</t>
  </si>
  <si>
    <t>Developing Hispanic-serving
Institutions (DHSI)</t>
  </si>
  <si>
    <t>Promoting
Postbaccalaureate
Opportunities for Hispanic
Americans (PPOHA)</t>
  </si>
  <si>
    <t>Strengthening Institutions Program (SIP)</t>
  </si>
  <si>
    <t>Total Awards</t>
  </si>
  <si>
    <t>National Allocation</t>
  </si>
  <si>
    <t>% of Total</t>
  </si>
  <si>
    <t>Illinois Allocation</t>
  </si>
  <si>
    <t xml:space="preserve"> $                    -  </t>
  </si>
  <si>
    <t>Illinois % of National Total</t>
  </si>
  <si>
    <t>Public Universities</t>
  </si>
  <si>
    <t>Private Colleges &amp; Universities</t>
  </si>
  <si>
    <t>PRIV</t>
  </si>
  <si>
    <t>IL</t>
  </si>
  <si>
    <t>Robert Morris University Illinois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</si>
</sst>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18"/>
      <color theme="1"/>
      <name val="Tw Cen MT"/>
      <family val="2"/>
    </font>
    <font>
      <b/>
      <sz val="11"/>
      <color theme="1"/>
      <name val="Tw Cen MT"/>
      <family val="2"/>
    </font>
    <font>
      <sz val="11"/>
      <color theme="1"/>
      <name val="Tw Cen MT"/>
      <family val="2"/>
    </font>
    <font>
      <b/>
      <u/>
      <sz val="11"/>
      <color theme="1"/>
      <name val="Tw Cen MT"/>
      <family val="2"/>
    </font>
    <font>
      <sz val="10"/>
      <color theme="1"/>
      <name val="Tw Cen MT"/>
      <family val="2"/>
    </font>
    <font>
      <b/>
      <sz val="20"/>
      <color theme="1"/>
      <name val="Tw Cen MT"/>
      <family val="2"/>
    </font>
    <font>
      <sz val="11"/>
      <name val="Tw Cen MT"/>
      <family val="2"/>
    </font>
    <font>
      <sz val="11"/>
      <color rgb="FFFF0000"/>
      <name val="Tw Cen MT"/>
      <family val="2"/>
    </font>
    <font>
      <i/>
      <sz val="11"/>
      <color theme="1"/>
      <name val="Tw Cen MT"/>
      <family val="2"/>
    </font>
    <font>
      <b/>
      <u val="singleAccounting"/>
      <sz val="11"/>
      <color theme="1"/>
      <name val="Tw Cen MT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7">
    <xf numFmtId="0" fontId="0" fillId="0" borderId="0" xfId="0"/>
    <xf numFmtId="0" fontId="18" fillId="0" borderId="0" xfId="0" applyFont="1"/>
    <xf numFmtId="0" fontId="16" fillId="0" borderId="0" xfId="0" applyFont="1"/>
    <xf numFmtId="165" fontId="0" fillId="0" borderId="0" xfId="42" applyNumberFormat="1" applyFont="1"/>
    <xf numFmtId="0" fontId="19" fillId="0" borderId="0" xfId="0" applyFont="1"/>
    <xf numFmtId="165" fontId="16" fillId="0" borderId="0" xfId="42" applyNumberFormat="1" applyFont="1"/>
    <xf numFmtId="0" fontId="0" fillId="0" borderId="0" xfId="0" applyFont="1"/>
    <xf numFmtId="0" fontId="20" fillId="0" borderId="0" xfId="0" applyFont="1"/>
    <xf numFmtId="165" fontId="0" fillId="0" borderId="10" xfId="42" applyNumberFormat="1" applyFont="1" applyBorder="1"/>
    <xf numFmtId="165" fontId="20" fillId="0" borderId="0" xfId="42" applyNumberFormat="1" applyFont="1" applyAlignment="1">
      <alignment horizontal="center"/>
    </xf>
    <xf numFmtId="0" fontId="0" fillId="0" borderId="0" xfId="0" applyAlignment="1">
      <alignment vertical="center" wrapText="1"/>
    </xf>
    <xf numFmtId="42" fontId="16" fillId="0" borderId="0" xfId="0" applyNumberFormat="1" applyFont="1"/>
    <xf numFmtId="42" fontId="0" fillId="0" borderId="10" xfId="0" applyNumberFormat="1" applyBorder="1"/>
    <xf numFmtId="165" fontId="16" fillId="0" borderId="0" xfId="42" applyNumberFormat="1" applyFont="1" applyBorder="1"/>
    <xf numFmtId="165" fontId="16" fillId="0" borderId="0" xfId="42" applyNumberFormat="1" applyFont="1" applyAlignment="1">
      <alignment horizontal="center"/>
    </xf>
    <xf numFmtId="42" fontId="0" fillId="0" borderId="10" xfId="43" applyNumberFormat="1" applyFont="1" applyBorder="1"/>
    <xf numFmtId="0" fontId="20" fillId="0" borderId="0" xfId="0" applyFont="1" applyAlignment="1">
      <alignment horizontal="center" vertical="center"/>
    </xf>
    <xf numFmtId="0" fontId="0" fillId="0" borderId="0" xfId="0" applyFill="1"/>
    <xf numFmtId="42" fontId="0" fillId="0" borderId="10" xfId="0" applyNumberFormat="1" applyFill="1" applyBorder="1"/>
    <xf numFmtId="42" fontId="22" fillId="0" borderId="10" xfId="0" applyNumberFormat="1" applyFont="1" applyFill="1" applyBorder="1"/>
    <xf numFmtId="42" fontId="0" fillId="33" borderId="10" xfId="0" applyNumberFormat="1" applyFill="1" applyBorder="1"/>
    <xf numFmtId="42" fontId="16" fillId="0" borderId="0" xfId="0" applyNumberFormat="1" applyFont="1" applyBorder="1"/>
    <xf numFmtId="165" fontId="0" fillId="0" borderId="10" xfId="0" applyNumberFormat="1" applyBorder="1"/>
    <xf numFmtId="165" fontId="16" fillId="34" borderId="0" xfId="42" applyNumberFormat="1" applyFont="1" applyFill="1" applyAlignment="1">
      <alignment horizontal="center"/>
    </xf>
    <xf numFmtId="165" fontId="20" fillId="34" borderId="0" xfId="42" applyNumberFormat="1" applyFont="1" applyFill="1" applyAlignment="1">
      <alignment horizontal="center"/>
    </xf>
    <xf numFmtId="165" fontId="16" fillId="34" borderId="0" xfId="42" applyNumberFormat="1" applyFont="1" applyFill="1" applyBorder="1"/>
    <xf numFmtId="0" fontId="18" fillId="0" borderId="0" xfId="0" applyFont="1" applyFill="1" applyBorder="1"/>
    <xf numFmtId="165" fontId="16" fillId="0" borderId="10" xfId="42" applyNumberFormat="1" applyFont="1" applyBorder="1"/>
    <xf numFmtId="165" fontId="16" fillId="0" borderId="10" xfId="0" applyNumberFormat="1" applyFont="1" applyBorder="1"/>
    <xf numFmtId="0" fontId="28" fillId="0" borderId="0" xfId="0" applyFont="1" applyAlignment="1">
      <alignment horizontal="center"/>
    </xf>
    <xf numFmtId="0" fontId="29" fillId="0" borderId="0" xfId="0" applyFont="1"/>
    <xf numFmtId="165" fontId="28" fillId="0" borderId="0" xfId="42" applyNumberFormat="1" applyFont="1"/>
    <xf numFmtId="165" fontId="29" fillId="0" borderId="10" xfId="42" applyNumberFormat="1" applyFont="1" applyBorder="1"/>
    <xf numFmtId="165" fontId="29" fillId="0" borderId="11" xfId="42" applyNumberFormat="1" applyFont="1" applyBorder="1"/>
    <xf numFmtId="0" fontId="28" fillId="0" borderId="0" xfId="0" applyFont="1"/>
    <xf numFmtId="0" fontId="29" fillId="0" borderId="0" xfId="0" applyFont="1" applyAlignment="1">
      <alignment vertical="center" wrapText="1"/>
    </xf>
    <xf numFmtId="165" fontId="28" fillId="0" borderId="0" xfId="42" applyNumberFormat="1" applyFont="1" applyAlignment="1">
      <alignment horizontal="center"/>
    </xf>
    <xf numFmtId="165" fontId="28" fillId="35" borderId="0" xfId="42" applyNumberFormat="1" applyFont="1" applyFill="1" applyAlignment="1">
      <alignment horizontal="center"/>
    </xf>
    <xf numFmtId="165" fontId="28" fillId="34" borderId="0" xfId="42" applyNumberFormat="1" applyFont="1" applyFill="1" applyAlignment="1">
      <alignment horizontal="center"/>
    </xf>
    <xf numFmtId="165" fontId="30" fillId="0" borderId="0" xfId="42" applyNumberFormat="1" applyFont="1" applyAlignment="1">
      <alignment horizontal="center"/>
    </xf>
    <xf numFmtId="165" fontId="30" fillId="35" borderId="0" xfId="42" applyNumberFormat="1" applyFont="1" applyFill="1" applyAlignment="1">
      <alignment horizontal="center"/>
    </xf>
    <xf numFmtId="165" fontId="30" fillId="34" borderId="0" xfId="42" applyNumberFormat="1" applyFont="1" applyFill="1" applyAlignment="1">
      <alignment horizontal="center"/>
    </xf>
    <xf numFmtId="0" fontId="29" fillId="35" borderId="0" xfId="0" applyFont="1" applyFill="1"/>
    <xf numFmtId="0" fontId="30" fillId="0" borderId="0" xfId="0" applyFont="1"/>
    <xf numFmtId="165" fontId="28" fillId="0" borderId="0" xfId="42" applyNumberFormat="1" applyFont="1" applyBorder="1"/>
    <xf numFmtId="165" fontId="28" fillId="35" borderId="0" xfId="42" applyNumberFormat="1" applyFont="1" applyFill="1" applyBorder="1"/>
    <xf numFmtId="165" fontId="28" fillId="34" borderId="0" xfId="42" applyNumberFormat="1" applyFont="1" applyFill="1" applyBorder="1"/>
    <xf numFmtId="0" fontId="31" fillId="0" borderId="0" xfId="0" applyFont="1"/>
    <xf numFmtId="165" fontId="29" fillId="0" borderId="10" xfId="0" applyNumberFormat="1" applyFont="1" applyBorder="1"/>
    <xf numFmtId="165" fontId="29" fillId="35" borderId="10" xfId="0" applyNumberFormat="1" applyFont="1" applyFill="1" applyBorder="1"/>
    <xf numFmtId="165" fontId="29" fillId="0" borderId="0" xfId="0" applyNumberFormat="1" applyFont="1"/>
    <xf numFmtId="165" fontId="29" fillId="0" borderId="0" xfId="42" applyNumberFormat="1" applyFont="1"/>
    <xf numFmtId="165" fontId="28" fillId="35" borderId="14" xfId="42" applyNumberFormat="1" applyFont="1" applyFill="1" applyBorder="1"/>
    <xf numFmtId="165" fontId="28" fillId="0" borderId="10" xfId="0" applyNumberFormat="1" applyFont="1" applyBorder="1"/>
    <xf numFmtId="164" fontId="29" fillId="0" borderId="0" xfId="43" applyNumberFormat="1" applyFont="1"/>
    <xf numFmtId="0" fontId="30" fillId="0" borderId="0" xfId="0" applyFont="1" applyAlignment="1">
      <alignment horizontal="center" vertical="center"/>
    </xf>
    <xf numFmtId="42" fontId="28" fillId="0" borderId="0" xfId="0" applyNumberFormat="1" applyFont="1"/>
    <xf numFmtId="42" fontId="28" fillId="0" borderId="0" xfId="0" applyNumberFormat="1" applyFont="1" applyBorder="1"/>
    <xf numFmtId="42" fontId="29" fillId="0" borderId="10" xfId="0" applyNumberFormat="1" applyFont="1" applyBorder="1"/>
    <xf numFmtId="0" fontId="34" fillId="0" borderId="0" xfId="0" applyFont="1"/>
    <xf numFmtId="165" fontId="34" fillId="0" borderId="10" xfId="0" applyNumberFormat="1" applyFont="1" applyBorder="1"/>
    <xf numFmtId="0" fontId="29" fillId="0" borderId="0" xfId="0" applyFont="1" applyFill="1"/>
    <xf numFmtId="42" fontId="29" fillId="0" borderId="10" xfId="0" applyNumberFormat="1" applyFont="1" applyFill="1" applyBorder="1"/>
    <xf numFmtId="0" fontId="29" fillId="0" borderId="10" xfId="0" applyFont="1" applyBorder="1"/>
    <xf numFmtId="165" fontId="0" fillId="0" borderId="0" xfId="0" applyNumberFormat="1"/>
    <xf numFmtId="0" fontId="0" fillId="0" borderId="10" xfId="0" applyBorder="1"/>
    <xf numFmtId="42" fontId="29" fillId="0" borderId="0" xfId="0" applyNumberFormat="1" applyFont="1"/>
    <xf numFmtId="165" fontId="29" fillId="0" borderId="12" xfId="42" applyNumberFormat="1" applyFont="1" applyBorder="1"/>
    <xf numFmtId="165" fontId="28" fillId="0" borderId="0" xfId="0" applyNumberFormat="1" applyFont="1"/>
    <xf numFmtId="165" fontId="29" fillId="0" borderId="12" xfId="0" applyNumberFormat="1" applyFont="1" applyBorder="1"/>
    <xf numFmtId="165" fontId="28" fillId="0" borderId="0" xfId="0" applyNumberFormat="1" applyFont="1" applyFill="1" applyBorder="1"/>
    <xf numFmtId="165" fontId="29" fillId="36" borderId="10" xfId="42" applyNumberFormat="1" applyFont="1" applyFill="1" applyBorder="1"/>
    <xf numFmtId="165" fontId="29" fillId="0" borderId="15" xfId="42" applyNumberFormat="1" applyFont="1" applyFill="1" applyBorder="1"/>
    <xf numFmtId="0" fontId="29" fillId="0" borderId="0" xfId="0" applyFont="1" applyAlignment="1">
      <alignment wrapText="1"/>
    </xf>
    <xf numFmtId="6" fontId="29" fillId="0" borderId="10" xfId="0" applyNumberFormat="1" applyFont="1" applyBorder="1"/>
    <xf numFmtId="0" fontId="28" fillId="0" borderId="10" xfId="0" applyFont="1" applyBorder="1"/>
    <xf numFmtId="6" fontId="28" fillId="0" borderId="10" xfId="0" applyNumberFormat="1" applyFont="1" applyBorder="1"/>
    <xf numFmtId="0" fontId="28" fillId="0" borderId="0" xfId="0" applyFont="1" applyAlignment="1">
      <alignment horizontal="center" vertical="center" wrapText="1"/>
    </xf>
    <xf numFmtId="0" fontId="35" fillId="0" borderId="10" xfId="0" applyFont="1" applyBorder="1"/>
    <xf numFmtId="6" fontId="35" fillId="0" borderId="10" xfId="0" applyNumberFormat="1" applyFont="1" applyBorder="1"/>
    <xf numFmtId="0" fontId="35" fillId="0" borderId="0" xfId="0" applyFont="1"/>
    <xf numFmtId="10" fontId="35" fillId="0" borderId="0" xfId="0" applyNumberFormat="1" applyFont="1"/>
    <xf numFmtId="10" fontId="28" fillId="0" borderId="10" xfId="0" applyNumberFormat="1" applyFont="1" applyBorder="1"/>
    <xf numFmtId="165" fontId="29" fillId="0" borderId="19" xfId="42" applyNumberFormat="1" applyFont="1" applyBorder="1"/>
    <xf numFmtId="165" fontId="36" fillId="0" borderId="0" xfId="0" applyNumberFormat="1" applyFont="1" applyAlignment="1">
      <alignment horizontal="center"/>
    </xf>
    <xf numFmtId="165" fontId="36" fillId="0" borderId="0" xfId="42" applyNumberFormat="1" applyFont="1" applyAlignment="1">
      <alignment horizontal="center"/>
    </xf>
    <xf numFmtId="165" fontId="36" fillId="0" borderId="0" xfId="0" applyNumberFormat="1" applyFont="1" applyBorder="1" applyAlignment="1">
      <alignment horizontal="center"/>
    </xf>
    <xf numFmtId="164" fontId="29" fillId="0" borderId="17" xfId="43" applyNumberFormat="1" applyFont="1" applyBorder="1"/>
    <xf numFmtId="164" fontId="29" fillId="36" borderId="17" xfId="43" applyNumberFormat="1" applyFont="1" applyFill="1" applyBorder="1"/>
    <xf numFmtId="164" fontId="29" fillId="0" borderId="21" xfId="43" applyNumberFormat="1" applyFont="1" applyBorder="1"/>
    <xf numFmtId="164" fontId="29" fillId="36" borderId="20" xfId="43" applyNumberFormat="1" applyFont="1" applyFill="1" applyBorder="1"/>
    <xf numFmtId="165" fontId="29" fillId="0" borderId="12" xfId="42" applyNumberFormat="1" applyFont="1" applyFill="1" applyBorder="1"/>
    <xf numFmtId="165" fontId="29" fillId="0" borderId="16" xfId="42" applyNumberFormat="1" applyFont="1" applyFill="1" applyBorder="1"/>
    <xf numFmtId="165" fontId="29" fillId="36" borderId="12" xfId="0" applyNumberFormat="1" applyFont="1" applyFill="1" applyBorder="1"/>
    <xf numFmtId="165" fontId="29" fillId="0" borderId="19" xfId="42" applyNumberFormat="1" applyFont="1" applyFill="1" applyBorder="1"/>
    <xf numFmtId="165" fontId="29" fillId="0" borderId="22" xfId="42" applyNumberFormat="1" applyFont="1" applyBorder="1"/>
    <xf numFmtId="165" fontId="29" fillId="0" borderId="23" xfId="42" applyNumberFormat="1" applyFont="1" applyBorder="1"/>
    <xf numFmtId="165" fontId="29" fillId="0" borderId="24" xfId="42" applyNumberFormat="1" applyFont="1" applyBorder="1"/>
    <xf numFmtId="165" fontId="29" fillId="0" borderId="25" xfId="42" applyNumberFormat="1" applyFont="1" applyBorder="1"/>
    <xf numFmtId="165" fontId="29" fillId="0" borderId="26" xfId="42" applyNumberFormat="1" applyFont="1" applyBorder="1"/>
    <xf numFmtId="165" fontId="29" fillId="0" borderId="27" xfId="42" applyNumberFormat="1" applyFont="1" applyFill="1" applyBorder="1"/>
    <xf numFmtId="165" fontId="29" fillId="0" borderId="28" xfId="42" applyNumberFormat="1" applyFont="1" applyFill="1" applyBorder="1"/>
    <xf numFmtId="165" fontId="29" fillId="0" borderId="29" xfId="42" applyNumberFormat="1" applyFont="1" applyBorder="1"/>
    <xf numFmtId="165" fontId="29" fillId="0" borderId="30" xfId="42" applyNumberFormat="1" applyFont="1" applyBorder="1"/>
    <xf numFmtId="165" fontId="29" fillId="0" borderId="31" xfId="42" applyNumberFormat="1" applyFont="1" applyBorder="1"/>
    <xf numFmtId="165" fontId="29" fillId="0" borderId="22" xfId="0" applyNumberFormat="1" applyFont="1" applyBorder="1"/>
    <xf numFmtId="165" fontId="29" fillId="0" borderId="23" xfId="0" applyNumberFormat="1" applyFont="1" applyBorder="1"/>
    <xf numFmtId="165" fontId="29" fillId="0" borderId="25" xfId="0" applyNumberFormat="1" applyFont="1" applyBorder="1"/>
    <xf numFmtId="165" fontId="29" fillId="36" borderId="25" xfId="42" applyNumberFormat="1" applyFont="1" applyFill="1" applyBorder="1"/>
    <xf numFmtId="165" fontId="29" fillId="36" borderId="26" xfId="42" applyNumberFormat="1" applyFont="1" applyFill="1" applyBorder="1"/>
    <xf numFmtId="165" fontId="29" fillId="36" borderId="29" xfId="42" applyNumberFormat="1" applyFont="1" applyFill="1" applyBorder="1"/>
    <xf numFmtId="165" fontId="29" fillId="36" borderId="30" xfId="42" applyNumberFormat="1" applyFont="1" applyFill="1" applyBorder="1"/>
    <xf numFmtId="165" fontId="29" fillId="36" borderId="31" xfId="42" applyNumberFormat="1" applyFont="1" applyFill="1" applyBorder="1"/>
    <xf numFmtId="165" fontId="28" fillId="0" borderId="18" xfId="42" applyNumberFormat="1" applyFont="1" applyBorder="1"/>
    <xf numFmtId="165" fontId="28" fillId="0" borderId="18" xfId="0" applyNumberFormat="1" applyFont="1" applyBorder="1"/>
    <xf numFmtId="165" fontId="28" fillId="0" borderId="17" xfId="0" applyNumberFormat="1" applyFont="1" applyBorder="1"/>
    <xf numFmtId="165" fontId="28" fillId="0" borderId="20" xfId="42" applyNumberFormat="1" applyFont="1" applyBorder="1"/>
    <xf numFmtId="165" fontId="29" fillId="0" borderId="11" xfId="0" applyNumberFormat="1" applyFont="1" applyBorder="1"/>
    <xf numFmtId="165" fontId="28" fillId="0" borderId="17" xfId="42" applyNumberFormat="1" applyFont="1" applyBorder="1"/>
    <xf numFmtId="165" fontId="29" fillId="0" borderId="13" xfId="0" applyNumberFormat="1" applyFont="1" applyBorder="1"/>
    <xf numFmtId="165" fontId="29" fillId="0" borderId="19" xfId="0" applyNumberFormat="1" applyFont="1" applyBorder="1"/>
    <xf numFmtId="165" fontId="29" fillId="0" borderId="24" xfId="0" applyNumberFormat="1" applyFont="1" applyBorder="1"/>
    <xf numFmtId="165" fontId="29" fillId="0" borderId="26" xfId="0" applyNumberFormat="1" applyFont="1" applyBorder="1"/>
    <xf numFmtId="165" fontId="29" fillId="0" borderId="31" xfId="0" applyNumberFormat="1" applyFont="1" applyBorder="1"/>
    <xf numFmtId="165" fontId="28" fillId="0" borderId="32" xfId="42" applyNumberFormat="1" applyFont="1" applyBorder="1"/>
    <xf numFmtId="165" fontId="28" fillId="0" borderId="19" xfId="0" applyNumberFormat="1" applyFont="1" applyBorder="1"/>
    <xf numFmtId="165" fontId="28" fillId="0" borderId="29" xfId="42" applyNumberFormat="1" applyFont="1" applyBorder="1"/>
    <xf numFmtId="165" fontId="28" fillId="0" borderId="31" xfId="0" applyNumberFormat="1" applyFont="1" applyBorder="1"/>
    <xf numFmtId="42" fontId="29" fillId="0" borderId="11" xfId="0" applyNumberFormat="1" applyFont="1" applyBorder="1"/>
    <xf numFmtId="42" fontId="34" fillId="0" borderId="11" xfId="0" applyNumberFormat="1" applyFont="1" applyBorder="1"/>
    <xf numFmtId="165" fontId="34" fillId="0" borderId="19" xfId="0" applyNumberFormat="1" applyFont="1" applyBorder="1"/>
    <xf numFmtId="42" fontId="29" fillId="0" borderId="22" xfId="0" applyNumberFormat="1" applyFont="1" applyBorder="1"/>
    <xf numFmtId="42" fontId="29" fillId="0" borderId="25" xfId="0" applyNumberFormat="1" applyFont="1" applyBorder="1"/>
    <xf numFmtId="42" fontId="33" fillId="0" borderId="25" xfId="0" applyNumberFormat="1" applyFont="1" applyFill="1" applyBorder="1"/>
    <xf numFmtId="42" fontId="34" fillId="0" borderId="29" xfId="0" applyNumberFormat="1" applyFont="1" applyFill="1" applyBorder="1"/>
    <xf numFmtId="165" fontId="34" fillId="0" borderId="31" xfId="42" applyNumberFormat="1" applyFont="1" applyBorder="1"/>
    <xf numFmtId="0" fontId="27" fillId="0" borderId="0" xfId="0" applyFont="1"/>
    <xf numFmtId="42" fontId="29" fillId="36" borderId="26" xfId="0" applyNumberFormat="1" applyFont="1" applyFill="1" applyBorder="1"/>
    <xf numFmtId="165" fontId="28" fillId="0" borderId="20" xfId="0" applyNumberFormat="1" applyFont="1" applyFill="1" applyBorder="1"/>
    <xf numFmtId="42" fontId="29" fillId="0" borderId="24" xfId="0" applyNumberFormat="1" applyFont="1" applyFill="1" applyBorder="1"/>
    <xf numFmtId="42" fontId="29" fillId="0" borderId="26" xfId="0" applyNumberFormat="1" applyFont="1" applyFill="1" applyBorder="1"/>
    <xf numFmtId="0" fontId="28" fillId="0" borderId="0" xfId="0" applyFont="1" applyAlignment="1">
      <alignment horizontal="center" wrapText="1"/>
    </xf>
    <xf numFmtId="165" fontId="28" fillId="0" borderId="0" xfId="0" applyNumberFormat="1" applyFont="1" applyFill="1" applyBorder="1" applyAlignment="1">
      <alignment wrapText="1"/>
    </xf>
    <xf numFmtId="0" fontId="27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2" fillId="0" borderId="0" xfId="0" applyFont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ysClr val="windowText" lastClr="000000"/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r>
              <a:rPr lang="en-US"/>
              <a:t>Federal COVID Distance Education Student Relief Funding by Sector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Tw Cen MT" panose="020B06020201040206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'Fed COVID-19 Relief Summary'!$A$26</c:f>
              <c:strCache>
                <c:ptCount val="1"/>
                <c:pt idx="0">
                  <c:v> Distance
Education Aid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'Fed COVID-19 Relief Summary'!$B$5:$E$5</c:f>
              <c:strCache>
                <c:ptCount val="4"/>
                <c:pt idx="0">
                  <c:v>Public
Universities</c:v>
                </c:pt>
                <c:pt idx="1">
                  <c:v>Community Colleges</c:v>
                </c:pt>
                <c:pt idx="2">
                  <c:v>Private
Not-for-Profit</c:v>
                </c:pt>
                <c:pt idx="3">
                  <c:v>For Profit</c:v>
                </c:pt>
              </c:strCache>
              <c:extLst/>
            </c:strRef>
          </c:cat>
          <c:val>
            <c:numRef>
              <c:f>'Fed COVID-19 Relief Summary'!$B$26:$E$26</c:f>
              <c:numCache>
                <c:formatCode>_("$"* #,##0_);_("$"* \(#,##0\);_("$"* "-"??_);_(@_)</c:formatCode>
                <c:ptCount val="4"/>
                <c:pt idx="0">
                  <c:v>1482563</c:v>
                </c:pt>
                <c:pt idx="1">
                  <c:v>2855113</c:v>
                </c:pt>
                <c:pt idx="2">
                  <c:v>1459139</c:v>
                </c:pt>
                <c:pt idx="3">
                  <c:v>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3-5E7E-4672-8CEA-747BDC1609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0631151"/>
        <c:axId val="520631567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'Fed COVID-19 Relief Summary'!$A$23</c15:sqref>
                        </c15:formulaRef>
                      </c:ext>
                    </c:extLst>
                    <c:strCache>
                      <c:ptCount val="1"/>
                      <c:pt idx="0">
                        <c:v> CARES + CRRSA Federal Funding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50" b="0" i="0" u="none" strike="noStrike" kern="1200" baseline="0">
                          <a:solidFill>
                            <a:sysClr val="windowText" lastClr="000000"/>
                          </a:solidFill>
                          <a:latin typeface="Tw Cen MT" panose="020B0602020104020603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'Fed COVID-19 Relief Summary'!$B$5:$E$5</c15:sqref>
                        </c15:formulaRef>
                      </c:ext>
                    </c:extLst>
                    <c:strCache>
                      <c:ptCount val="4"/>
                      <c:pt idx="0">
                        <c:v>Public
Universities</c:v>
                      </c:pt>
                      <c:pt idx="1">
                        <c:v>Community Colleges</c:v>
                      </c:pt>
                      <c:pt idx="2">
                        <c:v>Private
Not-for-Profit</c:v>
                      </c:pt>
                      <c:pt idx="3">
                        <c:v>For Profit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'Fed COVID-19 Relief Summary'!$B$23:$E$23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4"/>
                      <c:pt idx="0">
                        <c:v>385990301.62</c:v>
                      </c:pt>
                      <c:pt idx="1">
                        <c:v>442181249</c:v>
                      </c:pt>
                      <c:pt idx="2">
                        <c:v>368495002.47000003</c:v>
                      </c:pt>
                      <c:pt idx="3">
                        <c:v>55727559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E7E-4672-8CEA-747BDC1609CC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'Fed COVID-19 Relief Summary'!$A$24</c15:sqref>
                        </c15:formulaRef>
                      </c:ext>
                    </c:extLst>
                    <c:strCache>
                      <c:ptCount val="1"/>
                      <c:pt idx="0">
                        <c:v> Min. $ to
Student Aid 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50" b="0" i="0" u="none" strike="noStrike" kern="1200" baseline="0">
                          <a:solidFill>
                            <a:sysClr val="windowText" lastClr="000000"/>
                          </a:solidFill>
                          <a:latin typeface="Tw Cen MT" panose="020B0602020104020603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'Fed COVID-19 Relief Summary'!$B$5:$E$5</c15:sqref>
                        </c15:formulaRef>
                      </c:ext>
                    </c:extLst>
                    <c:strCache>
                      <c:ptCount val="4"/>
                      <c:pt idx="0">
                        <c:v>Public
Universities</c:v>
                      </c:pt>
                      <c:pt idx="1">
                        <c:v>Community Colleges</c:v>
                      </c:pt>
                      <c:pt idx="2">
                        <c:v>Private
Not-for-Profit</c:v>
                      </c:pt>
                      <c:pt idx="3">
                        <c:v>For Profit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'Fed COVID-19 Relief Summary'!$B$24:$E$24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4"/>
                      <c:pt idx="0">
                        <c:v>137140154.5</c:v>
                      </c:pt>
                      <c:pt idx="1">
                        <c:v>126355824</c:v>
                      </c:pt>
                      <c:pt idx="2">
                        <c:v>136328466</c:v>
                      </c:pt>
                      <c:pt idx="3">
                        <c:v>40737750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E7E-4672-8CEA-747BDC1609CC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'Fed COVID-19 Relief Summary'!$A$25</c15:sqref>
                        </c15:formulaRef>
                      </c:ext>
                    </c:extLst>
                    <c:strCache>
                      <c:ptCount val="1"/>
                      <c:pt idx="0">
                        <c:v> Max. $ to
Institutional Aid 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50" b="0" i="0" u="none" strike="noStrike" kern="1200" baseline="0">
                          <a:solidFill>
                            <a:sysClr val="windowText" lastClr="000000"/>
                          </a:solidFill>
                          <a:latin typeface="Tw Cen MT" panose="020B0602020104020603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'Fed COVID-19 Relief Summary'!$B$5:$E$5</c15:sqref>
                        </c15:formulaRef>
                      </c:ext>
                    </c:extLst>
                    <c:strCache>
                      <c:ptCount val="4"/>
                      <c:pt idx="0">
                        <c:v>Public
Universities</c:v>
                      </c:pt>
                      <c:pt idx="1">
                        <c:v>Community Colleges</c:v>
                      </c:pt>
                      <c:pt idx="2">
                        <c:v>Private
Not-for-Profit</c:v>
                      </c:pt>
                      <c:pt idx="3">
                        <c:v>For Profit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'Fed COVID-19 Relief Summary'!$B$25:$E$25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4"/>
                      <c:pt idx="0">
                        <c:v>215237020.5</c:v>
                      </c:pt>
                      <c:pt idx="1">
                        <c:v>289186935</c:v>
                      </c:pt>
                      <c:pt idx="2">
                        <c:v>213698971</c:v>
                      </c:pt>
                      <c:pt idx="3">
                        <c:v>14989809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E7E-4672-8CEA-747BDC1609CC}"/>
                  </c:ext>
                </c:extLst>
              </c15:ser>
            </c15:filteredBarSeries>
          </c:ext>
        </c:extLst>
      </c:barChart>
      <c:catAx>
        <c:axId val="520631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n-US"/>
          </a:p>
        </c:txPr>
        <c:crossAx val="520631567"/>
        <c:crosses val="autoZero"/>
        <c:auto val="1"/>
        <c:lblAlgn val="ctr"/>
        <c:lblOffset val="100"/>
        <c:noMultiLvlLbl val="0"/>
      </c:catAx>
      <c:valAx>
        <c:axId val="520631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n-US"/>
          </a:p>
        </c:txPr>
        <c:crossAx val="5206311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Tw Cen MT" panose="020B06020201040206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ysClr val="windowText" lastClr="000000"/>
                </a:solidFill>
                <a:latin typeface="Tw Cen MT" panose="020B0602020104020603" pitchFamily="34" charset="0"/>
              </a:rPr>
              <a:t>Federal COVID Relief for IL Higher Education by Sector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431314776160084"/>
          <c:y val="0.17201497361657941"/>
          <c:w val="0.80830403510732829"/>
          <c:h val="0.80440519235709562"/>
        </c:manualLayout>
      </c:layout>
      <c:pieChart>
        <c:varyColors val="1"/>
        <c:ser>
          <c:idx val="0"/>
          <c:order val="0"/>
          <c:tx>
            <c:strRef>
              <c:f>'Fed COVID-19 Relief Summary'!$A$23</c:f>
              <c:strCache>
                <c:ptCount val="1"/>
                <c:pt idx="0">
                  <c:v> CARES + CRRSA Federal Funding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DB1-4FCC-B2DC-3EB58AF76F36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DB1-4FCC-B2DC-3EB58AF76F36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DB1-4FCC-B2DC-3EB58AF76F36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DB1-4FCC-B2DC-3EB58AF76F36}"/>
              </c:ext>
            </c:extLst>
          </c:dPt>
          <c:dLbls>
            <c:dLbl>
              <c:idx val="0"/>
              <c:layout>
                <c:manualLayout>
                  <c:x val="-0.12064374249926743"/>
                  <c:y val="0.1575429642706415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458864722713196"/>
                      <c:h val="0.136334358434037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DB1-4FCC-B2DC-3EB58AF76F3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43382884051506115"/>
                      <c:h val="0.154876547513146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DB1-4FCC-B2DC-3EB58AF76F36}"/>
                </c:ext>
              </c:extLst>
            </c:dLbl>
            <c:dLbl>
              <c:idx val="2"/>
              <c:layout>
                <c:manualLayout>
                  <c:x val="0.19172301824964819"/>
                  <c:y val="0.147270629846033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802343846017223"/>
                      <c:h val="0.177742604526231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6DB1-4FCC-B2DC-3EB58AF76F36}"/>
                </c:ext>
              </c:extLst>
            </c:dLbl>
            <c:dLbl>
              <c:idx val="3"/>
              <c:layout>
                <c:manualLayout>
                  <c:x val="-0.1556350202248992"/>
                  <c:y val="0.1324304964044147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45093106967544228"/>
                      <c:h val="0.1367264263906821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DB1-4FCC-B2DC-3EB58AF76F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'Fed COVID-19 Relief Summary'!$B$4:$E$5</c:f>
              <c:strCache>
                <c:ptCount val="4"/>
                <c:pt idx="0">
                  <c:v>Public
Universities</c:v>
                </c:pt>
                <c:pt idx="1">
                  <c:v>Community Colleges</c:v>
                </c:pt>
                <c:pt idx="2">
                  <c:v>Private
Not-for-Profit</c:v>
                </c:pt>
                <c:pt idx="3">
                  <c:v>For Profit</c:v>
                </c:pt>
              </c:strCache>
            </c:strRef>
          </c:cat>
          <c:val>
            <c:numRef>
              <c:f>'Fed COVID-19 Relief Summary'!$B$23:$E$23</c:f>
              <c:numCache>
                <c:formatCode>_("$"* #,##0_);_("$"* \(#,##0\);_("$"* "-"??_);_(@_)</c:formatCode>
                <c:ptCount val="4"/>
                <c:pt idx="0">
                  <c:v>385990301.62</c:v>
                </c:pt>
                <c:pt idx="1">
                  <c:v>442181249</c:v>
                </c:pt>
                <c:pt idx="2">
                  <c:v>368495002.47000003</c:v>
                </c:pt>
                <c:pt idx="3">
                  <c:v>55727559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B1-4FCC-B2DC-3EB58AF76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r>
              <a:rPr lang="en-US"/>
              <a:t>Minimum Amounts Required for Student Aid vs Maximum Amounts Available for Institutional Aid by Sector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Tw Cen MT" panose="020B06020201040206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'Fed COVID-19 Relief Summary'!$A$24</c:f>
              <c:strCache>
                <c:ptCount val="1"/>
                <c:pt idx="0">
                  <c:v> Min. $ to
Student Aid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'Fed COVID-19 Relief Summary'!$B$4:$F$5</c15:sqref>
                  </c15:fullRef>
                </c:ext>
              </c:extLst>
              <c:f>'Fed COVID-19 Relief Summary'!$B$4:$F$5</c:f>
              <c:strCache>
                <c:ptCount val="4"/>
                <c:pt idx="0">
                  <c:v>Public
Universities</c:v>
                </c:pt>
                <c:pt idx="1">
                  <c:v>Community Colleges</c:v>
                </c:pt>
                <c:pt idx="2">
                  <c:v>Private
Not-for-Profit</c:v>
                </c:pt>
                <c:pt idx="3">
                  <c:v>For Profit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'Fed COVID-19 Relief Summary'!$B$24:$F$24</c15:sqref>
                  </c15:fullRef>
                </c:ext>
              </c:extLst>
              <c:f>'Fed COVID-19 Relief Summary'!$B$24:$E$24</c:f>
              <c:numCache>
                <c:formatCode>_("$"* #,##0_);_("$"* \(#,##0\);_("$"* "-"??_);_(@_)</c:formatCode>
                <c:ptCount val="4"/>
                <c:pt idx="0">
                  <c:v>137140154.5</c:v>
                </c:pt>
                <c:pt idx="1">
                  <c:v>126355824</c:v>
                </c:pt>
                <c:pt idx="2">
                  <c:v>136328466</c:v>
                </c:pt>
                <c:pt idx="3">
                  <c:v>40737750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29-4B92-ADAB-6ED27F030827}"/>
            </c:ext>
          </c:extLst>
        </c:ser>
        <c:ser>
          <c:idx val="2"/>
          <c:order val="2"/>
          <c:tx>
            <c:strRef>
              <c:f>'Fed COVID-19 Relief Summary'!$A$25</c:f>
              <c:strCache>
                <c:ptCount val="1"/>
                <c:pt idx="0">
                  <c:v> Max. $ to
Institutional Aid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'Fed COVID-19 Relief Summary'!$B$4:$F$5</c15:sqref>
                  </c15:fullRef>
                </c:ext>
              </c:extLst>
              <c:f>'Fed COVID-19 Relief Summary'!$B$4:$F$5</c:f>
              <c:strCache>
                <c:ptCount val="4"/>
                <c:pt idx="0">
                  <c:v>Public
Universities</c:v>
                </c:pt>
                <c:pt idx="1">
                  <c:v>Community Colleges</c:v>
                </c:pt>
                <c:pt idx="2">
                  <c:v>Private
Not-for-Profit</c:v>
                </c:pt>
                <c:pt idx="3">
                  <c:v>For Profit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'Fed COVID-19 Relief Summary'!$B$25:$F$25</c15:sqref>
                  </c15:fullRef>
                </c:ext>
              </c:extLst>
              <c:f>'Fed COVID-19 Relief Summary'!$B$25:$E$25</c:f>
              <c:numCache>
                <c:formatCode>_("$"* #,##0_);_("$"* \(#,##0\);_("$"* "-"??_);_(@_)</c:formatCode>
                <c:ptCount val="4"/>
                <c:pt idx="0">
                  <c:v>215237020.5</c:v>
                </c:pt>
                <c:pt idx="1">
                  <c:v>289186935</c:v>
                </c:pt>
                <c:pt idx="2">
                  <c:v>213698971</c:v>
                </c:pt>
                <c:pt idx="3">
                  <c:v>14989809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29-4B92-ADAB-6ED27F030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7565087"/>
        <c:axId val="130757590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'Fed COVID-19 Relief Summary'!$A$23</c15:sqref>
                        </c15:formulaRef>
                      </c:ext>
                    </c:extLst>
                    <c:strCache>
                      <c:ptCount val="1"/>
                      <c:pt idx="0">
                        <c:v> CARES + CRRSA Federal Funding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'Fed COVID-19 Relief Summary'!$B$4:$F$5</c15:sqref>
                        </c15:fullRef>
                        <c15:formulaRef>
                          <c15:sqref>'Fed COVID-19 Relief Summary'!$B$4:$F$5</c15:sqref>
                        </c15:formulaRef>
                      </c:ext>
                    </c:extLst>
                    <c:strCache>
                      <c:ptCount val="4"/>
                      <c:pt idx="0">
                        <c:v>Public
Universities</c:v>
                      </c:pt>
                      <c:pt idx="1">
                        <c:v>Community Colleges</c:v>
                      </c:pt>
                      <c:pt idx="2">
                        <c:v>Private
Not-for-Profit</c:v>
                      </c:pt>
                      <c:pt idx="3">
                        <c:v>For Profit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'Fed COVID-19 Relief Summary'!$B$23:$F$23</c15:sqref>
                        </c15:fullRef>
                        <c15:formulaRef>
                          <c15:sqref>'Fed COVID-19 Relief Summary'!$B$23:$E$23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4"/>
                      <c:pt idx="0">
                        <c:v>385990301.62</c:v>
                      </c:pt>
                      <c:pt idx="1">
                        <c:v>442181249</c:v>
                      </c:pt>
                      <c:pt idx="2">
                        <c:v>368495002.47000003</c:v>
                      </c:pt>
                      <c:pt idx="3">
                        <c:v>55727559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7E29-4B92-ADAB-6ED27F03082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'Fed COVID-19 Relief Summary'!$A$26</c15:sqref>
                        </c15:formulaRef>
                      </c:ext>
                    </c:extLst>
                    <c:strCache>
                      <c:ptCount val="1"/>
                      <c:pt idx="0">
                        <c:v> Distance
Education Aid 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'Fed COVID-19 Relief Summary'!$B$4:$F$5</c15:sqref>
                        </c15:fullRef>
                        <c15:formulaRef>
                          <c15:sqref>'Fed COVID-19 Relief Summary'!$B$4:$F$5</c15:sqref>
                        </c15:formulaRef>
                      </c:ext>
                    </c:extLst>
                    <c:strCache>
                      <c:ptCount val="4"/>
                      <c:pt idx="0">
                        <c:v>Public
Universities</c:v>
                      </c:pt>
                      <c:pt idx="1">
                        <c:v>Community Colleges</c:v>
                      </c:pt>
                      <c:pt idx="2">
                        <c:v>Private
Not-for-Profit</c:v>
                      </c:pt>
                      <c:pt idx="3">
                        <c:v>For Profit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'Fed COVID-19 Relief Summary'!$B$26:$F$26</c15:sqref>
                        </c15:fullRef>
                        <c15:formulaRef>
                          <c15:sqref>'Fed COVID-19 Relief Summary'!$B$26:$E$26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4"/>
                      <c:pt idx="0">
                        <c:v>1482563</c:v>
                      </c:pt>
                      <c:pt idx="1">
                        <c:v>2855113</c:v>
                      </c:pt>
                      <c:pt idx="2">
                        <c:v>1459139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E29-4B92-ADAB-6ED27F030827}"/>
                  </c:ext>
                </c:extLst>
              </c15:ser>
            </c15:filteredBarSeries>
          </c:ext>
        </c:extLst>
      </c:barChart>
      <c:catAx>
        <c:axId val="1307565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n-US"/>
          </a:p>
        </c:txPr>
        <c:crossAx val="1307575903"/>
        <c:crosses val="autoZero"/>
        <c:auto val="1"/>
        <c:lblAlgn val="ctr"/>
        <c:lblOffset val="100"/>
        <c:noMultiLvlLbl val="0"/>
      </c:catAx>
      <c:valAx>
        <c:axId val="1307575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n-US"/>
          </a:p>
        </c:txPr>
        <c:crossAx val="1307565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w Cen MT" panose="020B06020201040206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w Cen MT" panose="020B06020201040206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title pos="t" align="ctr" overlay="0">
      <cx:tx>
        <cx:txData>
          <cx:v>Scale Representation of CRRSA Fund Distribution by Institution 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>
              <a:solidFill>
                <a:sysClr val="windowText" lastClr="000000"/>
              </a:solidFill>
            </a:defRPr>
          </a:pPr>
          <a:r>
            <a:rPr lang="en-US" sz="1400" b="0" i="0" u="none" strike="noStrike" kern="1200" spc="0" baseline="0">
              <a:solidFill>
                <a:sysClr val="windowText" lastClr="000000"/>
              </a:solidFill>
              <a:latin typeface="Calibri" panose="020F0502020204030204"/>
            </a:rPr>
            <a:t>Scale Representation of CRRSA Fund Distribution by Institution </a:t>
          </a:r>
        </a:p>
      </cx:txPr>
    </cx:title>
    <cx:plotArea>
      <cx:plotAreaRegion>
        <cx:series layoutId="treemap" uniqueId="{D4C96B8C-B25E-4224-BC39-3256400F6FA2}" formatIdx="0">
          <cx:tx>
            <cx:txData>
              <cx:f/>
              <cx:v> $4,379,766   $7,925,408   $6,493,324   $24,998,727   $11,211,757   $23,777,404   $14,141,853   $15,636,891   $47,171,836   $3,406,863   $44,686,712   $13,033,522 </cx:v>
            </cx:txData>
          </cx:tx>
          <cx:dataLabels pos="inEnd">
            <cx:txPr>
              <a:bodyPr vertOverflow="overflow" horzOverflow="overflow" wrap="square" lIns="0" tIns="0" rIns="0" bIns="0"/>
              <a:lstStyle/>
              <a:p>
                <a:pPr algn="ctr" rtl="0">
                  <a:defRPr sz="1600" b="0" i="0">
                    <a:solidFill>
                      <a:sysClr val="windowText" lastClr="000000"/>
                    </a:solidFill>
                    <a:latin typeface="Tw Cen MT" panose="020B0602020104020603" pitchFamily="34" charset="0"/>
                    <a:ea typeface="Tw Cen MT" panose="020B0602020104020603" pitchFamily="34" charset="0"/>
                    <a:cs typeface="Tw Cen MT" panose="020B0602020104020603" pitchFamily="34" charset="0"/>
                  </a:defRPr>
                </a:pPr>
                <a:endParaRPr lang="en-US" sz="1600" b="0">
                  <a:solidFill>
                    <a:sysClr val="windowText" lastClr="000000"/>
                  </a:solidFill>
                  <a:latin typeface="Tw Cen MT" panose="020B0602020104020603" pitchFamily="34" charset="0"/>
                </a:endParaRPr>
              </a:p>
            </cx:txPr>
            <cx:visibility seriesName="0" categoryName="1" value="0"/>
            <cx:separator>, </cx:separator>
          </cx:dataLabels>
          <cx:dataId val="0"/>
          <cx:layoutPr>
            <cx:parentLabelLayout val="overlapping"/>
          </cx:layoutPr>
        </cx:series>
      </cx:plotAreaRegion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321945</xdr:colOff>
      <xdr:row>4</xdr:row>
      <xdr:rowOff>19049</xdr:rowOff>
    </xdr:from>
    <xdr:to>
      <xdr:col>15</xdr:col>
      <xdr:colOff>87630</xdr:colOff>
      <xdr:row>25</xdr:row>
      <xdr:rowOff>0</xdr:rowOff>
    </xdr:to>
    <xdr:graphicFrame macro="">
      <xdr:nvGraphicFramePr>
        <xdr:cNvPr id="33" name="Chart 1">
          <a:extLst>
            <a:ext uri="{FF2B5EF4-FFF2-40B4-BE49-F238E27FC236}">
              <a16:creationId xmlns:a16="http://schemas.microsoft.com/office/drawing/2014/main" id="{F3E57B4B-2530-455E-B17E-C73C32BD62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323849</xdr:colOff>
      <xdr:row>25</xdr:row>
      <xdr:rowOff>114301</xdr:rowOff>
    </xdr:from>
    <xdr:to>
      <xdr:col>11</xdr:col>
      <xdr:colOff>971550</xdr:colOff>
      <xdr:row>51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127FB39-E2E9-4257-AB8D-E42532358F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247650</xdr:colOff>
      <xdr:row>35</xdr:row>
      <xdr:rowOff>171449</xdr:rowOff>
    </xdr:from>
    <xdr:to>
      <xdr:col>5</xdr:col>
      <xdr:colOff>985652</xdr:colOff>
      <xdr:row>51</xdr:row>
      <xdr:rowOff>9525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C4B64A8-3F3A-4E8F-A2F6-1491D5A468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81916</xdr:rowOff>
    </xdr:from>
    <xdr:to>
      <xdr:col>7</xdr:col>
      <xdr:colOff>1631632</xdr:colOff>
      <xdr:row>40</xdr:row>
      <xdr:rowOff>59055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93" name="Chart 2">
              <a:extLst>
                <a:ext uri="{FF2B5EF4-FFF2-40B4-BE49-F238E27FC236}">
                  <a16:creationId xmlns:a16="http://schemas.microsoft.com/office/drawing/2014/main" id="{4D47E5F2-F6D6-4E1A-8EBC-B86A8498070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4646296"/>
              <a:ext cx="11088052" cy="260603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A8E4F-F540-4003-BA87-A34D3C4BF535}">
  <dimension ref="A1:I35"/>
  <sheetViews>
    <sheetView tabSelected="1" zoomScale="85" zoomScaleNormal="85" workbookViewId="0">
      <selection activeCell="A32" sqref="A32"/>
    </sheetView>
  </sheetViews>
  <sheetFormatPr defaultColWidth="8.88671875" defaultRowHeight="13.8" x14ac:dyDescent="0.25"/>
  <cols>
    <col min="1" max="1" width="50.88671875" style="30" bestFit="1" customWidth="1"/>
    <col min="2" max="2" width="14.88671875" style="30" customWidth="1"/>
    <col min="3" max="3" width="19.33203125" style="30" bestFit="1" customWidth="1"/>
    <col min="4" max="4" width="15.109375" style="30" customWidth="1"/>
    <col min="5" max="5" width="13.5546875" style="30" bestFit="1" customWidth="1"/>
    <col min="6" max="6" width="16.33203125" style="30" bestFit="1" customWidth="1"/>
    <col min="7" max="7" width="13.109375" style="30" bestFit="1" customWidth="1"/>
    <col min="8" max="8" width="11.88671875" style="30" bestFit="1" customWidth="1"/>
    <col min="9" max="9" width="13.109375" style="30" bestFit="1" customWidth="1"/>
    <col min="10" max="10" width="10.88671875" style="30" customWidth="1"/>
    <col min="11" max="14" width="14.44140625" style="30" customWidth="1"/>
    <col min="15" max="16384" width="8.88671875" style="30"/>
  </cols>
  <sheetData>
    <row r="1" spans="1:9" ht="15.6" x14ac:dyDescent="0.4">
      <c r="I1" s="86"/>
    </row>
    <row r="2" spans="1:9" ht="22.8" x14ac:dyDescent="0.4">
      <c r="A2" s="143" t="s">
        <v>0</v>
      </c>
      <c r="B2" s="143"/>
      <c r="C2" s="143"/>
      <c r="D2" s="143"/>
      <c r="E2" s="143"/>
      <c r="F2" s="143"/>
      <c r="I2" s="70"/>
    </row>
    <row r="3" spans="1:9" s="29" customFormat="1" x14ac:dyDescent="0.25">
      <c r="I3" s="70"/>
    </row>
    <row r="4" spans="1:9" s="29" customFormat="1" x14ac:dyDescent="0.25">
      <c r="I4" s="70"/>
    </row>
    <row r="5" spans="1:9" ht="28.2" thickBot="1" x14ac:dyDescent="0.3">
      <c r="B5" s="141" t="s">
        <v>1</v>
      </c>
      <c r="C5" s="29" t="s">
        <v>2</v>
      </c>
      <c r="D5" s="141" t="s">
        <v>3</v>
      </c>
      <c r="E5" s="29" t="s">
        <v>4</v>
      </c>
      <c r="F5" s="141" t="s">
        <v>5</v>
      </c>
    </row>
    <row r="6" spans="1:9" s="51" customFormat="1" ht="16.2" thickBot="1" x14ac:dyDescent="0.45">
      <c r="A6" s="85" t="s">
        <v>6</v>
      </c>
      <c r="B6" s="113">
        <f>+SUM(B7:B11)</f>
        <v>169126238.62</v>
      </c>
      <c r="C6" s="113">
        <f>+SUM(C7:C11)</f>
        <v>150139201</v>
      </c>
      <c r="D6" s="113">
        <f>+SUM(D7:D11)</f>
        <v>153869934.47</v>
      </c>
      <c r="E6" s="113">
        <f>+SUM(E7:E11)</f>
        <v>29979618</v>
      </c>
      <c r="F6" s="113">
        <f>+SUM(F7:F11)</f>
        <v>503114992.09000003</v>
      </c>
    </row>
    <row r="7" spans="1:9" s="51" customFormat="1" x14ac:dyDescent="0.25">
      <c r="A7" s="31" t="s">
        <v>7</v>
      </c>
      <c r="B7" s="95">
        <f>+'Public Universities'!C7</f>
        <v>68497837.5</v>
      </c>
      <c r="C7" s="96">
        <f>+'Comm Colleges'!C7</f>
        <v>63177912</v>
      </c>
      <c r="D7" s="96">
        <f>+'Not For Profit'!C7</f>
        <v>68430754</v>
      </c>
      <c r="E7" s="97">
        <f>+'Private For Profit'!C7</f>
        <v>14989809</v>
      </c>
      <c r="F7" s="83">
        <f>SUM(B7:E7)</f>
        <v>215096312.5</v>
      </c>
      <c r="G7" s="54"/>
    </row>
    <row r="8" spans="1:9" s="51" customFormat="1" x14ac:dyDescent="0.25">
      <c r="A8" s="31" t="s">
        <v>8</v>
      </c>
      <c r="B8" s="98">
        <f>'Public Universities'!C7</f>
        <v>68497837.5</v>
      </c>
      <c r="C8" s="32">
        <f>'Comm Colleges'!C7</f>
        <v>63177912</v>
      </c>
      <c r="D8" s="32">
        <f>'Not For Profit'!C7</f>
        <v>68430754</v>
      </c>
      <c r="E8" s="99">
        <f>'Private For Profit'!C7</f>
        <v>14989809</v>
      </c>
      <c r="F8" s="83">
        <f>SUM(B8:E8)</f>
        <v>215096312.5</v>
      </c>
      <c r="G8" s="54"/>
    </row>
    <row r="9" spans="1:9" s="51" customFormat="1" x14ac:dyDescent="0.25">
      <c r="A9" s="31" t="s">
        <v>9</v>
      </c>
      <c r="B9" s="100">
        <f>'MSI CARES Allocation'!M11</f>
        <v>3696134</v>
      </c>
      <c r="C9" s="72">
        <f>'MSI CARES Allocation'!M12</f>
        <v>5684725</v>
      </c>
      <c r="D9" s="72">
        <f>'MSI CARES Allocation'!M13</f>
        <v>2617670</v>
      </c>
      <c r="E9" s="101">
        <v>0</v>
      </c>
      <c r="F9" s="94">
        <f>SUM(B9:E9)</f>
        <v>11998529</v>
      </c>
      <c r="G9" s="54"/>
    </row>
    <row r="10" spans="1:9" s="51" customFormat="1" x14ac:dyDescent="0.25">
      <c r="A10" s="31" t="s">
        <v>10</v>
      </c>
      <c r="B10" s="100">
        <f>'Public Universities'!H7+'Public Universities'!K7</f>
        <v>28434429.620000001</v>
      </c>
      <c r="C10" s="72">
        <f>'Comm Colleges'!H7</f>
        <v>17832797</v>
      </c>
      <c r="D10" s="72">
        <f>'Not For Profit'!H7+'Not For Profit'!K7</f>
        <v>1589449.47</v>
      </c>
      <c r="E10" s="101">
        <f>'Private For Profit'!H7</f>
        <v>0</v>
      </c>
      <c r="F10" s="94">
        <f>SUM(B10:E10)</f>
        <v>47856676.090000004</v>
      </c>
      <c r="G10" s="54"/>
    </row>
    <row r="11" spans="1:9" s="51" customFormat="1" ht="14.4" thickBot="1" x14ac:dyDescent="0.3">
      <c r="A11" s="31" t="s">
        <v>11</v>
      </c>
      <c r="B11" s="102">
        <f>'Public Universities'!F7</f>
        <v>0</v>
      </c>
      <c r="C11" s="103">
        <f>'Comm Colleges'!F7</f>
        <v>265855</v>
      </c>
      <c r="D11" s="103">
        <f>'Not For Profit'!F7</f>
        <v>12801307</v>
      </c>
      <c r="E11" s="104">
        <f>'Private For Profit'!E7</f>
        <v>0</v>
      </c>
      <c r="F11" s="83">
        <f>SUM(B11:E11)</f>
        <v>13067162</v>
      </c>
      <c r="G11" s="54"/>
    </row>
    <row r="12" spans="1:9" ht="14.4" thickBot="1" x14ac:dyDescent="0.3">
      <c r="A12" s="34" t="s">
        <v>12</v>
      </c>
      <c r="B12" s="87">
        <f>+B6/$F$6</f>
        <v>0.33615821686694192</v>
      </c>
      <c r="C12" s="87">
        <f t="shared" ref="C12:D12" si="0">+C6/$F$6</f>
        <v>0.29841925476381403</v>
      </c>
      <c r="D12" s="87">
        <f t="shared" si="0"/>
        <v>0.30583452468948663</v>
      </c>
      <c r="E12" s="88">
        <f>+E6/$F$6</f>
        <v>5.9588003679757327E-2</v>
      </c>
      <c r="F12" s="87">
        <f>+F6/$F$6</f>
        <v>1</v>
      </c>
    </row>
    <row r="13" spans="1:9" ht="14.4" thickBot="1" x14ac:dyDescent="0.3">
      <c r="A13" s="34"/>
    </row>
    <row r="14" spans="1:9" ht="16.2" thickBot="1" x14ac:dyDescent="0.45">
      <c r="A14" s="84" t="s">
        <v>13</v>
      </c>
      <c r="B14" s="114">
        <f>SUM(B15:B20)</f>
        <v>216864063</v>
      </c>
      <c r="C14" s="114">
        <f>SUM(C15:C20)</f>
        <v>292042048</v>
      </c>
      <c r="D14" s="114">
        <f>SUM(D15:D20)</f>
        <v>214625068</v>
      </c>
      <c r="E14" s="138">
        <f>SUM(E15:E20)</f>
        <v>25747941</v>
      </c>
      <c r="F14" s="115">
        <f>SUM(F15:F20)</f>
        <v>749279120</v>
      </c>
    </row>
    <row r="15" spans="1:9" x14ac:dyDescent="0.25">
      <c r="A15" s="68" t="s">
        <v>14</v>
      </c>
      <c r="B15" s="105">
        <f>+'Public Universities CRRSA'!C7</f>
        <v>68642317</v>
      </c>
      <c r="C15" s="106">
        <f>+'Comm Colleges CRRSA'!C7</f>
        <v>63177912</v>
      </c>
      <c r="D15" s="106">
        <f>+'Not For Profit CRRSA'!C7</f>
        <v>67897712</v>
      </c>
      <c r="E15" s="139">
        <f>'Private For Profit CRRSA'!C7</f>
        <v>25747941</v>
      </c>
      <c r="F15" s="67">
        <f t="shared" ref="F15:F20" si="1">SUM(B15:E15)</f>
        <v>225465882</v>
      </c>
    </row>
    <row r="16" spans="1:9" x14ac:dyDescent="0.25">
      <c r="A16" s="68" t="s">
        <v>15</v>
      </c>
      <c r="B16" s="107">
        <f>+'Public Universities CRRSA'!D7</f>
        <v>146739183</v>
      </c>
      <c r="C16" s="48">
        <f>+'Comm Colleges CRRSA'!D7</f>
        <v>226009023</v>
      </c>
      <c r="D16" s="48">
        <f>+'Not For Profit CRRSA'!D7</f>
        <v>145268217</v>
      </c>
      <c r="E16" s="140">
        <f>'Private For Profit CRRSA'!D7</f>
        <v>0</v>
      </c>
      <c r="F16" s="91">
        <f t="shared" si="1"/>
        <v>518016423</v>
      </c>
    </row>
    <row r="17" spans="1:7" x14ac:dyDescent="0.25">
      <c r="A17" s="68" t="s">
        <v>16</v>
      </c>
      <c r="B17" s="107">
        <f>+'Public Universities CRRSA'!G7</f>
        <v>1482563</v>
      </c>
      <c r="C17" s="48">
        <f>+'Comm Colleges CRRSA'!G7</f>
        <v>2855113</v>
      </c>
      <c r="D17" s="48">
        <f>+'Not For Profit CRRSA'!G7</f>
        <v>1459139</v>
      </c>
      <c r="E17" s="137">
        <f>'Private For Profit CRRSA'!E7</f>
        <v>0</v>
      </c>
      <c r="F17" s="92">
        <f t="shared" si="1"/>
        <v>5796815</v>
      </c>
    </row>
    <row r="18" spans="1:7" s="51" customFormat="1" x14ac:dyDescent="0.25">
      <c r="A18" s="31" t="s">
        <v>17</v>
      </c>
      <c r="B18" s="108"/>
      <c r="C18" s="71"/>
      <c r="D18" s="71"/>
      <c r="E18" s="109"/>
      <c r="F18" s="93">
        <f t="shared" si="1"/>
        <v>0</v>
      </c>
      <c r="G18" s="54"/>
    </row>
    <row r="19" spans="1:7" s="51" customFormat="1" x14ac:dyDescent="0.25">
      <c r="A19" s="31" t="s">
        <v>18</v>
      </c>
      <c r="B19" s="108"/>
      <c r="C19" s="71"/>
      <c r="D19" s="71"/>
      <c r="E19" s="109"/>
      <c r="F19" s="93">
        <f t="shared" si="1"/>
        <v>0</v>
      </c>
      <c r="G19" s="54"/>
    </row>
    <row r="20" spans="1:7" s="51" customFormat="1" ht="14.4" thickBot="1" x14ac:dyDescent="0.3">
      <c r="A20" s="31" t="s">
        <v>19</v>
      </c>
      <c r="B20" s="110"/>
      <c r="C20" s="111"/>
      <c r="D20" s="111"/>
      <c r="E20" s="112"/>
      <c r="F20" s="93">
        <f t="shared" si="1"/>
        <v>0</v>
      </c>
      <c r="G20" s="54"/>
    </row>
    <row r="21" spans="1:7" ht="14.4" thickBot="1" x14ac:dyDescent="0.3">
      <c r="A21" s="34" t="s">
        <v>12</v>
      </c>
      <c r="B21" s="87">
        <f>+(B14+B17)/($F$14+$F$17)</f>
        <v>0.28917174535565088</v>
      </c>
      <c r="C21" s="87">
        <f>+(C14+C17)/($F$14+$F$17)</f>
        <v>0.39055298590598042</v>
      </c>
      <c r="D21" s="87">
        <f>+(D14+D17)/($F$14+$F$17)</f>
        <v>0.28617546525304105</v>
      </c>
      <c r="E21" s="90">
        <f>+(E14+E17)/($F$14+$F$17)</f>
        <v>3.4099803485327602E-2</v>
      </c>
      <c r="F21" s="89">
        <f>+(F14)/($F$14)</f>
        <v>1</v>
      </c>
    </row>
    <row r="22" spans="1:7" ht="14.4" thickBot="1" x14ac:dyDescent="0.3"/>
    <row r="23" spans="1:7" ht="16.2" thickBot="1" x14ac:dyDescent="0.45">
      <c r="A23" s="86" t="s">
        <v>20</v>
      </c>
      <c r="B23" s="113">
        <f t="shared" ref="B23:F25" si="2">B6+B14</f>
        <v>385990301.62</v>
      </c>
      <c r="C23" s="113">
        <f t="shared" si="2"/>
        <v>442181249</v>
      </c>
      <c r="D23" s="113">
        <f t="shared" si="2"/>
        <v>368495002.47000003</v>
      </c>
      <c r="E23" s="116">
        <f t="shared" si="2"/>
        <v>55727559</v>
      </c>
      <c r="F23" s="118">
        <f t="shared" si="2"/>
        <v>1252394112.0900002</v>
      </c>
    </row>
    <row r="24" spans="1:7" ht="27.6" x14ac:dyDescent="0.25">
      <c r="A24" s="142" t="s">
        <v>21</v>
      </c>
      <c r="B24" s="48">
        <f t="shared" si="2"/>
        <v>137140154.5</v>
      </c>
      <c r="C24" s="48">
        <f t="shared" si="2"/>
        <v>126355824</v>
      </c>
      <c r="D24" s="48">
        <f t="shared" si="2"/>
        <v>136328466</v>
      </c>
      <c r="E24" s="117">
        <f t="shared" si="2"/>
        <v>40737750</v>
      </c>
      <c r="F24" s="69">
        <f t="shared" si="2"/>
        <v>440562194.5</v>
      </c>
    </row>
    <row r="25" spans="1:7" ht="27.6" x14ac:dyDescent="0.25">
      <c r="A25" s="142" t="s">
        <v>22</v>
      </c>
      <c r="B25" s="48">
        <f t="shared" si="2"/>
        <v>215237020.5</v>
      </c>
      <c r="C25" s="48">
        <f t="shared" si="2"/>
        <v>289186935</v>
      </c>
      <c r="D25" s="48">
        <f t="shared" si="2"/>
        <v>213698971</v>
      </c>
      <c r="E25" s="117">
        <f t="shared" si="2"/>
        <v>14989809</v>
      </c>
      <c r="F25" s="69">
        <f t="shared" si="2"/>
        <v>733112735.5</v>
      </c>
    </row>
    <row r="26" spans="1:7" ht="28.2" thickBot="1" x14ac:dyDescent="0.3">
      <c r="A26" s="142" t="s">
        <v>23</v>
      </c>
      <c r="B26" s="48">
        <f>+B17</f>
        <v>1482563</v>
      </c>
      <c r="C26" s="48">
        <f>+C17</f>
        <v>2855113</v>
      </c>
      <c r="D26" s="48">
        <f>+D17</f>
        <v>1459139</v>
      </c>
      <c r="E26" s="117">
        <f>+E17</f>
        <v>0</v>
      </c>
      <c r="F26" s="119">
        <f>+F17</f>
        <v>5796815</v>
      </c>
    </row>
    <row r="28" spans="1:7" x14ac:dyDescent="0.25">
      <c r="A28" s="30" t="s">
        <v>24</v>
      </c>
    </row>
    <row r="29" spans="1:7" x14ac:dyDescent="0.25">
      <c r="A29" s="30" t="s">
        <v>25</v>
      </c>
    </row>
    <row r="30" spans="1:7" x14ac:dyDescent="0.25">
      <c r="A30" s="30" t="s">
        <v>26</v>
      </c>
    </row>
    <row r="31" spans="1:7" x14ac:dyDescent="0.25">
      <c r="A31" s="30" t="s">
        <v>27</v>
      </c>
    </row>
    <row r="32" spans="1:7" x14ac:dyDescent="0.25">
      <c r="A32" s="30" t="s">
        <v>28</v>
      </c>
    </row>
    <row r="33" spans="1:1" x14ac:dyDescent="0.25">
      <c r="A33" s="30" t="s">
        <v>29</v>
      </c>
    </row>
    <row r="34" spans="1:1" x14ac:dyDescent="0.25">
      <c r="A34" s="30" t="s">
        <v>30</v>
      </c>
    </row>
    <row r="35" spans="1:1" x14ac:dyDescent="0.25">
      <c r="A35" s="30" t="s">
        <v>31</v>
      </c>
    </row>
  </sheetData>
  <sheetProtection algorithmName="SHA-512" hashValue="kmLmf2eWWlFjlaMaVXZV9TnmhupTKOE89extfwxAMXlAjLWuaZ/t6kImo+Lf1dgMolh+rT0SPpLbxorIQaV3vA==" saltValue="bg4Gck1oHLNB91R0a8xdAg==" spinCount="100000" sheet="1" objects="1" scenarios="1"/>
  <mergeCells count="1">
    <mergeCell ref="A2:F2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1C616-8922-42E6-B349-73F669F6E69D}">
  <dimension ref="A1:M47"/>
  <sheetViews>
    <sheetView workbookViewId="0">
      <selection activeCell="B8" sqref="B8"/>
    </sheetView>
  </sheetViews>
  <sheetFormatPr defaultColWidth="8.88671875" defaultRowHeight="13.8" x14ac:dyDescent="0.25"/>
  <cols>
    <col min="1" max="1" width="53.44140625" style="30" bestFit="1" customWidth="1"/>
    <col min="2" max="5" width="15.6640625" style="30" bestFit="1" customWidth="1"/>
    <col min="6" max="6" width="13.109375" style="30" customWidth="1"/>
    <col min="7" max="8" width="15.6640625" style="30" bestFit="1" customWidth="1"/>
    <col min="9" max="9" width="14" style="30" customWidth="1"/>
    <col min="10" max="10" width="14" style="30" bestFit="1" customWidth="1"/>
    <col min="11" max="11" width="16.88671875" style="30" customWidth="1"/>
    <col min="12" max="12" width="14" style="30" bestFit="1" customWidth="1"/>
    <col min="13" max="13" width="15.6640625" style="30" bestFit="1" customWidth="1"/>
    <col min="14" max="16384" width="8.88671875" style="30"/>
  </cols>
  <sheetData>
    <row r="1" spans="1:13" ht="22.8" x14ac:dyDescent="0.4">
      <c r="A1" s="136" t="s">
        <v>364</v>
      </c>
    </row>
    <row r="3" spans="1:13" s="73" customFormat="1" ht="138" x14ac:dyDescent="0.25">
      <c r="A3" s="77"/>
      <c r="B3" s="77" t="s">
        <v>365</v>
      </c>
      <c r="C3" s="77" t="s">
        <v>366</v>
      </c>
      <c r="D3" s="77" t="s">
        <v>367</v>
      </c>
      <c r="E3" s="77" t="s">
        <v>368</v>
      </c>
      <c r="F3" s="77" t="s">
        <v>369</v>
      </c>
      <c r="G3" s="77" t="s">
        <v>370</v>
      </c>
      <c r="H3" s="77" t="s">
        <v>371</v>
      </c>
      <c r="I3" s="77" t="s">
        <v>372</v>
      </c>
      <c r="J3" s="77" t="s">
        <v>373</v>
      </c>
      <c r="K3" s="77" t="s">
        <v>374</v>
      </c>
      <c r="L3" s="77" t="s">
        <v>375</v>
      </c>
      <c r="M3" s="77" t="s">
        <v>376</v>
      </c>
    </row>
    <row r="5" spans="1:13" x14ac:dyDescent="0.25">
      <c r="A5" s="78" t="s">
        <v>377</v>
      </c>
      <c r="B5" s="79">
        <v>447466079</v>
      </c>
      <c r="C5" s="79">
        <v>13716386</v>
      </c>
      <c r="D5" s="79">
        <v>115719948</v>
      </c>
      <c r="E5" s="79">
        <v>50469300</v>
      </c>
      <c r="F5" s="79">
        <v>6000051</v>
      </c>
      <c r="G5" s="79">
        <v>24734683</v>
      </c>
      <c r="H5" s="79">
        <v>6000051</v>
      </c>
      <c r="I5" s="79">
        <v>17817882</v>
      </c>
      <c r="J5" s="79">
        <v>193180301</v>
      </c>
      <c r="K5" s="79">
        <v>17333180</v>
      </c>
      <c r="L5" s="79">
        <v>145618692</v>
      </c>
      <c r="M5" s="79">
        <v>1038056553</v>
      </c>
    </row>
    <row r="6" spans="1:13" x14ac:dyDescent="0.25">
      <c r="A6" s="80" t="s">
        <v>378</v>
      </c>
      <c r="B6" s="81">
        <v>0.43099999999999999</v>
      </c>
      <c r="C6" s="81">
        <v>1.2999999999999999E-2</v>
      </c>
      <c r="D6" s="81">
        <v>0.111</v>
      </c>
      <c r="E6" s="81">
        <v>4.9000000000000002E-2</v>
      </c>
      <c r="F6" s="81">
        <v>6.0000000000000001E-3</v>
      </c>
      <c r="G6" s="81">
        <v>2.4E-2</v>
      </c>
      <c r="H6" s="81">
        <v>6.0000000000000001E-3</v>
      </c>
      <c r="I6" s="81">
        <v>1.7000000000000001E-2</v>
      </c>
      <c r="J6" s="81">
        <v>0.186</v>
      </c>
      <c r="K6" s="81">
        <v>1.7000000000000001E-2</v>
      </c>
      <c r="L6" s="81">
        <v>0.14000000000000001</v>
      </c>
      <c r="M6" s="81">
        <v>1</v>
      </c>
    </row>
    <row r="7" spans="1:13" x14ac:dyDescent="0.2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74"/>
      <c r="M7" s="63"/>
    </row>
    <row r="8" spans="1:13" x14ac:dyDescent="0.25">
      <c r="A8" s="75" t="s">
        <v>379</v>
      </c>
      <c r="B8" s="75" t="s">
        <v>380</v>
      </c>
      <c r="C8" s="75" t="s">
        <v>380</v>
      </c>
      <c r="D8" s="75" t="s">
        <v>380</v>
      </c>
      <c r="E8" s="75" t="s">
        <v>380</v>
      </c>
      <c r="F8" s="76">
        <v>201028</v>
      </c>
      <c r="G8" s="75" t="s">
        <v>380</v>
      </c>
      <c r="H8" s="75" t="s">
        <v>380</v>
      </c>
      <c r="I8" s="76">
        <v>1202664</v>
      </c>
      <c r="J8" s="76">
        <v>6830540</v>
      </c>
      <c r="K8" s="76">
        <v>590563</v>
      </c>
      <c r="L8" s="76">
        <v>3173734</v>
      </c>
      <c r="M8" s="76">
        <v>11998529</v>
      </c>
    </row>
    <row r="9" spans="1:13" x14ac:dyDescent="0.25">
      <c r="A9" s="75" t="s">
        <v>381</v>
      </c>
      <c r="B9" s="82">
        <v>0</v>
      </c>
      <c r="C9" s="82">
        <v>0</v>
      </c>
      <c r="D9" s="82">
        <v>0</v>
      </c>
      <c r="E9" s="82">
        <v>0</v>
      </c>
      <c r="F9" s="82">
        <v>3.4000000000000002E-2</v>
      </c>
      <c r="G9" s="82">
        <v>0</v>
      </c>
      <c r="H9" s="82">
        <v>0</v>
      </c>
      <c r="I9" s="82">
        <v>6.7000000000000004E-2</v>
      </c>
      <c r="J9" s="82">
        <v>3.5000000000000003E-2</v>
      </c>
      <c r="K9" s="82">
        <v>3.4000000000000002E-2</v>
      </c>
      <c r="L9" s="82">
        <v>2.1999999999999999E-2</v>
      </c>
      <c r="M9" s="82">
        <v>1.2E-2</v>
      </c>
    </row>
    <row r="10" spans="1:13" x14ac:dyDescent="0.25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</row>
    <row r="11" spans="1:13" x14ac:dyDescent="0.25">
      <c r="A11" s="75" t="s">
        <v>382</v>
      </c>
      <c r="B11" s="75" t="s">
        <v>380</v>
      </c>
      <c r="C11" s="75" t="s">
        <v>380</v>
      </c>
      <c r="D11" s="75" t="s">
        <v>380</v>
      </c>
      <c r="E11" s="75" t="s">
        <v>380</v>
      </c>
      <c r="F11" s="76">
        <v>120067</v>
      </c>
      <c r="G11" s="75" t="s">
        <v>380</v>
      </c>
      <c r="H11" s="75" t="s">
        <v>380</v>
      </c>
      <c r="I11" s="76">
        <v>147755</v>
      </c>
      <c r="J11" s="76">
        <v>2265680</v>
      </c>
      <c r="K11" s="76">
        <v>368146</v>
      </c>
      <c r="L11" s="76">
        <v>794486</v>
      </c>
      <c r="M11" s="76">
        <f t="shared" ref="M11:M34" si="0">SUM(B11:L11)</f>
        <v>3696134</v>
      </c>
    </row>
    <row r="12" spans="1:13" x14ac:dyDescent="0.25">
      <c r="A12" s="75" t="s">
        <v>2</v>
      </c>
      <c r="B12" s="75" t="s">
        <v>380</v>
      </c>
      <c r="C12" s="75" t="s">
        <v>380</v>
      </c>
      <c r="D12" s="75" t="s">
        <v>380</v>
      </c>
      <c r="E12" s="75" t="s">
        <v>380</v>
      </c>
      <c r="F12" s="76">
        <v>62164</v>
      </c>
      <c r="G12" s="75" t="s">
        <v>380</v>
      </c>
      <c r="H12" s="75" t="s">
        <v>380</v>
      </c>
      <c r="I12" s="76">
        <v>933629</v>
      </c>
      <c r="J12" s="76">
        <v>3073203</v>
      </c>
      <c r="K12" s="75" t="s">
        <v>380</v>
      </c>
      <c r="L12" s="76">
        <v>1615729</v>
      </c>
      <c r="M12" s="76">
        <f t="shared" si="0"/>
        <v>5684725</v>
      </c>
    </row>
    <row r="13" spans="1:13" x14ac:dyDescent="0.25">
      <c r="A13" s="75" t="s">
        <v>383</v>
      </c>
      <c r="B13" s="75" t="s">
        <v>380</v>
      </c>
      <c r="C13" s="75" t="s">
        <v>380</v>
      </c>
      <c r="D13" s="75" t="s">
        <v>380</v>
      </c>
      <c r="E13" s="75" t="s">
        <v>380</v>
      </c>
      <c r="F13" s="76">
        <v>18797</v>
      </c>
      <c r="G13" s="75" t="s">
        <v>380</v>
      </c>
      <c r="H13" s="75" t="s">
        <v>380</v>
      </c>
      <c r="I13" s="76">
        <v>121280</v>
      </c>
      <c r="J13" s="76">
        <v>1491657</v>
      </c>
      <c r="K13" s="76">
        <v>222417</v>
      </c>
      <c r="L13" s="76">
        <v>763519</v>
      </c>
      <c r="M13" s="76">
        <f t="shared" si="0"/>
        <v>2617670</v>
      </c>
    </row>
    <row r="14" spans="1:13" hidden="1" x14ac:dyDescent="0.25">
      <c r="A14" s="63" t="s">
        <v>166</v>
      </c>
      <c r="B14" s="63" t="s">
        <v>384</v>
      </c>
      <c r="C14" s="63" t="s">
        <v>385</v>
      </c>
      <c r="D14" s="63"/>
      <c r="E14" s="63"/>
      <c r="F14" s="63"/>
      <c r="G14" s="63"/>
      <c r="H14" s="63"/>
      <c r="I14" s="63"/>
      <c r="J14" s="63"/>
      <c r="K14" s="74">
        <v>39654</v>
      </c>
      <c r="L14" s="63"/>
      <c r="M14" s="76">
        <f t="shared" si="0"/>
        <v>39654</v>
      </c>
    </row>
    <row r="15" spans="1:13" hidden="1" x14ac:dyDescent="0.25">
      <c r="A15" s="63" t="s">
        <v>169</v>
      </c>
      <c r="B15" s="63" t="s">
        <v>384</v>
      </c>
      <c r="C15" s="63" t="s">
        <v>385</v>
      </c>
      <c r="D15" s="63"/>
      <c r="E15" s="63"/>
      <c r="F15" s="63"/>
      <c r="G15" s="63"/>
      <c r="H15" s="63"/>
      <c r="I15" s="63"/>
      <c r="J15" s="63"/>
      <c r="K15" s="63"/>
      <c r="L15" s="63"/>
      <c r="M15" s="76">
        <f t="shared" si="0"/>
        <v>0</v>
      </c>
    </row>
    <row r="16" spans="1:13" hidden="1" x14ac:dyDescent="0.25">
      <c r="A16" s="63" t="s">
        <v>172</v>
      </c>
      <c r="B16" s="63" t="s">
        <v>384</v>
      </c>
      <c r="C16" s="63" t="s">
        <v>385</v>
      </c>
      <c r="D16" s="63"/>
      <c r="E16" s="63"/>
      <c r="F16" s="63"/>
      <c r="G16" s="63"/>
      <c r="H16" s="63"/>
      <c r="I16" s="63"/>
      <c r="J16" s="63"/>
      <c r="K16" s="63"/>
      <c r="L16" s="63"/>
      <c r="M16" s="76">
        <f t="shared" si="0"/>
        <v>0</v>
      </c>
    </row>
    <row r="17" spans="1:13" hidden="1" x14ac:dyDescent="0.25">
      <c r="A17" s="63" t="s">
        <v>179</v>
      </c>
      <c r="B17" s="63" t="s">
        <v>384</v>
      </c>
      <c r="C17" s="63" t="s">
        <v>385</v>
      </c>
      <c r="D17" s="63"/>
      <c r="E17" s="63"/>
      <c r="F17" s="63"/>
      <c r="G17" s="63"/>
      <c r="H17" s="63"/>
      <c r="I17" s="63"/>
      <c r="J17" s="63"/>
      <c r="K17" s="63"/>
      <c r="L17" s="63"/>
      <c r="M17" s="76">
        <f t="shared" si="0"/>
        <v>0</v>
      </c>
    </row>
    <row r="18" spans="1:13" hidden="1" x14ac:dyDescent="0.25">
      <c r="A18" s="63" t="s">
        <v>186</v>
      </c>
      <c r="B18" s="63" t="s">
        <v>384</v>
      </c>
      <c r="C18" s="63" t="s">
        <v>385</v>
      </c>
      <c r="D18" s="63"/>
      <c r="E18" s="63"/>
      <c r="F18" s="63"/>
      <c r="G18" s="63"/>
      <c r="H18" s="63"/>
      <c r="I18" s="63"/>
      <c r="J18" s="63"/>
      <c r="K18" s="74">
        <v>81626</v>
      </c>
      <c r="L18" s="63"/>
      <c r="M18" s="76">
        <f t="shared" si="0"/>
        <v>81626</v>
      </c>
    </row>
    <row r="19" spans="1:13" hidden="1" x14ac:dyDescent="0.25">
      <c r="A19" s="63" t="s">
        <v>234</v>
      </c>
      <c r="B19" s="63" t="s">
        <v>384</v>
      </c>
      <c r="C19" s="63" t="s">
        <v>385</v>
      </c>
      <c r="D19" s="63"/>
      <c r="E19" s="63"/>
      <c r="F19" s="63"/>
      <c r="G19" s="63"/>
      <c r="H19" s="63"/>
      <c r="I19" s="63"/>
      <c r="J19" s="63"/>
      <c r="K19" s="63"/>
      <c r="L19" s="63"/>
      <c r="M19" s="76">
        <f t="shared" si="0"/>
        <v>0</v>
      </c>
    </row>
    <row r="20" spans="1:13" hidden="1" x14ac:dyDescent="0.25">
      <c r="A20" s="63" t="s">
        <v>193</v>
      </c>
      <c r="B20" s="63" t="s">
        <v>384</v>
      </c>
      <c r="C20" s="63" t="s">
        <v>385</v>
      </c>
      <c r="D20" s="63"/>
      <c r="E20" s="63"/>
      <c r="F20" s="63"/>
      <c r="G20" s="63"/>
      <c r="H20" s="63"/>
      <c r="I20" s="63"/>
      <c r="J20" s="63"/>
      <c r="K20" s="63"/>
      <c r="L20" s="63"/>
      <c r="M20" s="76">
        <f t="shared" si="0"/>
        <v>0</v>
      </c>
    </row>
    <row r="21" spans="1:13" hidden="1" x14ac:dyDescent="0.25">
      <c r="A21" s="63" t="s">
        <v>196</v>
      </c>
      <c r="B21" s="63" t="s">
        <v>384</v>
      </c>
      <c r="C21" s="63" t="s">
        <v>385</v>
      </c>
      <c r="D21" s="63"/>
      <c r="E21" s="63"/>
      <c r="F21" s="63"/>
      <c r="G21" s="63"/>
      <c r="H21" s="63"/>
      <c r="I21" s="63"/>
      <c r="J21" s="63"/>
      <c r="K21" s="63"/>
      <c r="L21" s="63"/>
      <c r="M21" s="76">
        <f t="shared" si="0"/>
        <v>0</v>
      </c>
    </row>
    <row r="22" spans="1:13" hidden="1" x14ac:dyDescent="0.25">
      <c r="A22" s="63" t="s">
        <v>198</v>
      </c>
      <c r="B22" s="63" t="s">
        <v>384</v>
      </c>
      <c r="C22" s="63" t="s">
        <v>385</v>
      </c>
      <c r="D22" s="63"/>
      <c r="E22" s="63"/>
      <c r="F22" s="63"/>
      <c r="G22" s="63"/>
      <c r="H22" s="63"/>
      <c r="I22" s="63"/>
      <c r="J22" s="63"/>
      <c r="K22" s="63"/>
      <c r="L22" s="63"/>
      <c r="M22" s="76">
        <f t="shared" si="0"/>
        <v>0</v>
      </c>
    </row>
    <row r="23" spans="1:13" hidden="1" x14ac:dyDescent="0.25">
      <c r="A23" s="63" t="s">
        <v>200</v>
      </c>
      <c r="B23" s="63" t="s">
        <v>384</v>
      </c>
      <c r="C23" s="63" t="s">
        <v>385</v>
      </c>
      <c r="D23" s="63"/>
      <c r="E23" s="63"/>
      <c r="F23" s="63"/>
      <c r="G23" s="63"/>
      <c r="H23" s="63"/>
      <c r="I23" s="63"/>
      <c r="J23" s="63"/>
      <c r="K23" s="63"/>
      <c r="L23" s="74">
        <v>191741</v>
      </c>
      <c r="M23" s="76">
        <f t="shared" si="0"/>
        <v>191741</v>
      </c>
    </row>
    <row r="24" spans="1:13" hidden="1" x14ac:dyDescent="0.25">
      <c r="A24" s="63" t="s">
        <v>201</v>
      </c>
      <c r="B24" s="63" t="s">
        <v>384</v>
      </c>
      <c r="C24" s="63" t="s">
        <v>385</v>
      </c>
      <c r="D24" s="63"/>
      <c r="E24" s="63"/>
      <c r="F24" s="63"/>
      <c r="G24" s="63"/>
      <c r="H24" s="74">
        <v>1246</v>
      </c>
      <c r="I24" s="63"/>
      <c r="J24" s="63"/>
      <c r="K24" s="63"/>
      <c r="L24" s="63"/>
      <c r="M24" s="76">
        <f t="shared" si="0"/>
        <v>1246</v>
      </c>
    </row>
    <row r="25" spans="1:13" hidden="1" x14ac:dyDescent="0.25">
      <c r="A25" s="63" t="s">
        <v>203</v>
      </c>
      <c r="B25" s="63" t="s">
        <v>384</v>
      </c>
      <c r="C25" s="63" t="s">
        <v>385</v>
      </c>
      <c r="D25" s="63"/>
      <c r="E25" s="63"/>
      <c r="F25" s="63"/>
      <c r="G25" s="63"/>
      <c r="H25" s="63"/>
      <c r="I25" s="63"/>
      <c r="J25" s="63"/>
      <c r="K25" s="63"/>
      <c r="L25" s="74">
        <v>146151</v>
      </c>
      <c r="M25" s="76">
        <f t="shared" si="0"/>
        <v>146151</v>
      </c>
    </row>
    <row r="26" spans="1:13" hidden="1" x14ac:dyDescent="0.25">
      <c r="A26" s="63" t="s">
        <v>208</v>
      </c>
      <c r="B26" s="63" t="s">
        <v>384</v>
      </c>
      <c r="C26" s="63" t="s">
        <v>385</v>
      </c>
      <c r="D26" s="63"/>
      <c r="E26" s="63"/>
      <c r="F26" s="63"/>
      <c r="G26" s="63"/>
      <c r="H26" s="63"/>
      <c r="I26" s="63"/>
      <c r="J26" s="63"/>
      <c r="K26" s="63"/>
      <c r="L26" s="63"/>
      <c r="M26" s="76">
        <f t="shared" si="0"/>
        <v>0</v>
      </c>
    </row>
    <row r="27" spans="1:13" hidden="1" x14ac:dyDescent="0.25">
      <c r="A27" s="63" t="s">
        <v>209</v>
      </c>
      <c r="B27" s="63" t="s">
        <v>384</v>
      </c>
      <c r="C27" s="63" t="s">
        <v>385</v>
      </c>
      <c r="D27" s="63"/>
      <c r="E27" s="63"/>
      <c r="F27" s="63"/>
      <c r="G27" s="63"/>
      <c r="H27" s="74">
        <v>4240</v>
      </c>
      <c r="I27" s="63"/>
      <c r="J27" s="63"/>
      <c r="K27" s="63"/>
      <c r="L27" s="63"/>
      <c r="M27" s="76">
        <f t="shared" si="0"/>
        <v>4240</v>
      </c>
    </row>
    <row r="28" spans="1:13" hidden="1" x14ac:dyDescent="0.25">
      <c r="A28" s="63" t="s">
        <v>386</v>
      </c>
      <c r="B28" s="63" t="s">
        <v>384</v>
      </c>
      <c r="C28" s="63" t="s">
        <v>385</v>
      </c>
      <c r="D28" s="63"/>
      <c r="E28" s="63"/>
      <c r="F28" s="63"/>
      <c r="G28" s="63"/>
      <c r="H28" s="63"/>
      <c r="I28" s="63"/>
      <c r="J28" s="63"/>
      <c r="K28" s="63"/>
      <c r="L28" s="74">
        <v>188279</v>
      </c>
      <c r="M28" s="76">
        <f t="shared" si="0"/>
        <v>188279</v>
      </c>
    </row>
    <row r="29" spans="1:13" hidden="1" x14ac:dyDescent="0.25">
      <c r="A29" s="63" t="s">
        <v>210</v>
      </c>
      <c r="B29" s="63" t="s">
        <v>384</v>
      </c>
      <c r="C29" s="63" t="s">
        <v>385</v>
      </c>
      <c r="D29" s="63"/>
      <c r="E29" s="63"/>
      <c r="F29" s="63"/>
      <c r="G29" s="63"/>
      <c r="H29" s="63"/>
      <c r="I29" s="63"/>
      <c r="J29" s="63"/>
      <c r="K29" s="63"/>
      <c r="L29" s="63"/>
      <c r="M29" s="76">
        <f t="shared" si="0"/>
        <v>0</v>
      </c>
    </row>
    <row r="30" spans="1:13" hidden="1" x14ac:dyDescent="0.25">
      <c r="A30" s="63" t="s">
        <v>211</v>
      </c>
      <c r="B30" s="63" t="s">
        <v>384</v>
      </c>
      <c r="C30" s="63" t="s">
        <v>385</v>
      </c>
      <c r="D30" s="63"/>
      <c r="E30" s="63"/>
      <c r="F30" s="63"/>
      <c r="G30" s="63"/>
      <c r="H30" s="63"/>
      <c r="I30" s="63"/>
      <c r="J30" s="63"/>
      <c r="K30" s="63"/>
      <c r="L30" s="63"/>
      <c r="M30" s="76">
        <f t="shared" si="0"/>
        <v>0</v>
      </c>
    </row>
    <row r="31" spans="1:13" hidden="1" x14ac:dyDescent="0.25">
      <c r="A31" s="63" t="s">
        <v>215</v>
      </c>
      <c r="B31" s="63" t="s">
        <v>384</v>
      </c>
      <c r="C31" s="63" t="s">
        <v>385</v>
      </c>
      <c r="D31" s="63"/>
      <c r="E31" s="63"/>
      <c r="F31" s="63"/>
      <c r="G31" s="63"/>
      <c r="H31" s="63"/>
      <c r="I31" s="63"/>
      <c r="J31" s="63"/>
      <c r="K31" s="63"/>
      <c r="L31" s="74">
        <v>91168</v>
      </c>
      <c r="M31" s="76">
        <f t="shared" si="0"/>
        <v>91168</v>
      </c>
    </row>
    <row r="32" spans="1:13" hidden="1" x14ac:dyDescent="0.25">
      <c r="A32" s="63" t="s">
        <v>217</v>
      </c>
      <c r="B32" s="63" t="s">
        <v>384</v>
      </c>
      <c r="C32" s="63" t="s">
        <v>385</v>
      </c>
      <c r="D32" s="63"/>
      <c r="E32" s="63"/>
      <c r="F32" s="63"/>
      <c r="G32" s="63"/>
      <c r="H32" s="63"/>
      <c r="I32" s="63"/>
      <c r="J32" s="63"/>
      <c r="K32" s="63"/>
      <c r="L32" s="74">
        <v>249882</v>
      </c>
      <c r="M32" s="76">
        <f t="shared" si="0"/>
        <v>249882</v>
      </c>
    </row>
    <row r="33" spans="1:13" hidden="1" x14ac:dyDescent="0.25">
      <c r="A33" s="63" t="s">
        <v>227</v>
      </c>
      <c r="B33" s="63" t="s">
        <v>384</v>
      </c>
      <c r="C33" s="63" t="s">
        <v>385</v>
      </c>
      <c r="D33" s="63"/>
      <c r="E33" s="63"/>
      <c r="F33" s="63"/>
      <c r="G33" s="63"/>
      <c r="H33" s="63"/>
      <c r="I33" s="63"/>
      <c r="J33" s="63"/>
      <c r="K33" s="63"/>
      <c r="L33" s="63"/>
      <c r="M33" s="76">
        <f t="shared" si="0"/>
        <v>0</v>
      </c>
    </row>
    <row r="34" spans="1:13" hidden="1" x14ac:dyDescent="0.25">
      <c r="A34" s="63" t="s">
        <v>228</v>
      </c>
      <c r="B34" s="63" t="s">
        <v>384</v>
      </c>
      <c r="C34" s="63" t="s">
        <v>385</v>
      </c>
      <c r="D34" s="63"/>
      <c r="E34" s="63"/>
      <c r="F34" s="63"/>
      <c r="G34" s="63"/>
      <c r="H34" s="63"/>
      <c r="I34" s="63"/>
      <c r="J34" s="63"/>
      <c r="K34" s="63"/>
      <c r="L34" s="63"/>
      <c r="M34" s="76">
        <f t="shared" si="0"/>
        <v>0</v>
      </c>
    </row>
    <row r="35" spans="1:13" hidden="1" x14ac:dyDescent="0.25"/>
    <row r="36" spans="1:13" hidden="1" x14ac:dyDescent="0.25"/>
    <row r="37" spans="1:13" hidden="1" x14ac:dyDescent="0.25"/>
    <row r="38" spans="1:13" hidden="1" x14ac:dyDescent="0.25"/>
    <row r="39" spans="1:13" hidden="1" x14ac:dyDescent="0.25"/>
    <row r="40" spans="1:13" hidden="1" x14ac:dyDescent="0.25"/>
    <row r="41" spans="1:13" hidden="1" x14ac:dyDescent="0.25"/>
    <row r="42" spans="1:13" hidden="1" x14ac:dyDescent="0.25"/>
    <row r="43" spans="1:13" hidden="1" x14ac:dyDescent="0.25"/>
    <row r="44" spans="1:13" hidden="1" x14ac:dyDescent="0.25"/>
    <row r="45" spans="1:13" hidden="1" x14ac:dyDescent="0.25"/>
    <row r="46" spans="1:13" hidden="1" x14ac:dyDescent="0.25"/>
    <row r="47" spans="1:13" hidden="1" x14ac:dyDescent="0.25"/>
  </sheetData>
  <sheetProtection algorithmName="SHA-512" hashValue="SjO2bNAoshIXbUCrlQyqUjds/jiZCW51h9PgdS35Tf3UwmhtlN072IQF5Bb0kVvoXi94Un6i85UD9nhV7ZET+A==" saltValue="WMj5QxzYqXnzMArhJUT3E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F74AE-B360-46F8-BF1D-F75CD7B50616}">
  <dimension ref="A2:I59"/>
  <sheetViews>
    <sheetView zoomScale="90" zoomScaleNormal="90" workbookViewId="0">
      <selection activeCell="B15" sqref="B15"/>
    </sheetView>
  </sheetViews>
  <sheetFormatPr defaultColWidth="9.109375" defaultRowHeight="13.8" x14ac:dyDescent="0.25"/>
  <cols>
    <col min="1" max="1" width="42.88671875" style="30" bestFit="1" customWidth="1"/>
    <col min="2" max="2" width="20.109375" style="30" bestFit="1" customWidth="1"/>
    <col min="3" max="4" width="24" style="30" bestFit="1" customWidth="1"/>
    <col min="5" max="5" width="14.109375" style="30" hidden="1" customWidth="1"/>
    <col min="6" max="6" width="14.5546875" style="30" hidden="1" customWidth="1"/>
    <col min="7" max="7" width="26.88671875" style="30" bestFit="1" customWidth="1"/>
    <col min="8" max="8" width="26.88671875" style="30" customWidth="1"/>
    <col min="9" max="9" width="23.88671875" style="30" hidden="1" customWidth="1"/>
    <col min="10" max="16384" width="9.109375" style="30"/>
  </cols>
  <sheetData>
    <row r="2" spans="1:9" ht="22.8" x14ac:dyDescent="0.4">
      <c r="A2" s="143" t="s">
        <v>32</v>
      </c>
      <c r="B2" s="143"/>
      <c r="C2" s="143"/>
      <c r="D2" s="143"/>
    </row>
    <row r="4" spans="1:9" s="35" customFormat="1" ht="17.25" customHeight="1" x14ac:dyDescent="0.25">
      <c r="B4" s="36" t="s">
        <v>33</v>
      </c>
      <c r="C4" s="36" t="s">
        <v>34</v>
      </c>
      <c r="D4" s="36" t="s">
        <v>35</v>
      </c>
      <c r="E4" s="36" t="s">
        <v>36</v>
      </c>
      <c r="F4" s="36" t="s">
        <v>37</v>
      </c>
      <c r="G4" s="36" t="s">
        <v>38</v>
      </c>
      <c r="H4" s="37" t="s">
        <v>39</v>
      </c>
      <c r="I4" s="38" t="s">
        <v>40</v>
      </c>
    </row>
    <row r="5" spans="1:9" x14ac:dyDescent="0.25">
      <c r="B5" s="39" t="s">
        <v>41</v>
      </c>
      <c r="C5" s="39" t="s">
        <v>42</v>
      </c>
      <c r="D5" s="39" t="s">
        <v>43</v>
      </c>
      <c r="E5" s="39" t="s">
        <v>44</v>
      </c>
      <c r="F5" s="39" t="s">
        <v>44</v>
      </c>
      <c r="G5" s="39" t="s">
        <v>44</v>
      </c>
      <c r="H5" s="40" t="s">
        <v>44</v>
      </c>
      <c r="I5" s="41" t="s">
        <v>43</v>
      </c>
    </row>
    <row r="6" spans="1:9" ht="14.4" thickBot="1" x14ac:dyDescent="0.3">
      <c r="H6" s="42"/>
    </row>
    <row r="7" spans="1:9" ht="14.4" thickBot="1" x14ac:dyDescent="0.3">
      <c r="A7" s="43" t="s">
        <v>45</v>
      </c>
      <c r="B7" s="44">
        <f t="shared" ref="B7:F7" si="0">SUM(B9:B20)</f>
        <v>215381500</v>
      </c>
      <c r="C7" s="116">
        <f t="shared" si="0"/>
        <v>68642317</v>
      </c>
      <c r="D7" s="124">
        <f t="shared" si="0"/>
        <v>146739183</v>
      </c>
      <c r="E7" s="44">
        <f t="shared" si="0"/>
        <v>1482563</v>
      </c>
      <c r="F7" s="44">
        <f t="shared" si="0"/>
        <v>0</v>
      </c>
      <c r="G7" s="44">
        <f>SUM(G9:G20)</f>
        <v>1482563</v>
      </c>
      <c r="H7" s="45">
        <f>SUM(B7+G7)</f>
        <v>216864063</v>
      </c>
      <c r="I7" s="46" t="e">
        <f>(#REF!+F7)</f>
        <v>#REF!</v>
      </c>
    </row>
    <row r="8" spans="1:9" ht="14.4" thickBot="1" x14ac:dyDescent="0.3">
      <c r="A8" s="43"/>
      <c r="B8" s="44"/>
      <c r="C8" s="44"/>
      <c r="H8" s="42"/>
      <c r="I8" s="44"/>
    </row>
    <row r="9" spans="1:9" x14ac:dyDescent="0.25">
      <c r="A9" s="47" t="s">
        <v>46</v>
      </c>
      <c r="B9" s="33">
        <f>C9+D9</f>
        <v>4327173</v>
      </c>
      <c r="C9" s="95">
        <v>1086007</v>
      </c>
      <c r="D9" s="121">
        <v>3241166</v>
      </c>
      <c r="E9" s="120">
        <v>52593</v>
      </c>
      <c r="F9" s="48">
        <v>0</v>
      </c>
      <c r="G9" s="48">
        <f>(F9+E9)</f>
        <v>52593</v>
      </c>
      <c r="H9" s="49">
        <f>G9+B9</f>
        <v>4379766</v>
      </c>
      <c r="I9" s="46" t="e">
        <f>(#REF!+F9)</f>
        <v>#REF!</v>
      </c>
    </row>
    <row r="10" spans="1:9" x14ac:dyDescent="0.25">
      <c r="A10" s="47" t="s">
        <v>47</v>
      </c>
      <c r="B10" s="33">
        <f t="shared" ref="B10:B20" si="1">C10+D10</f>
        <v>7820433</v>
      </c>
      <c r="C10" s="98">
        <v>2253390</v>
      </c>
      <c r="D10" s="122">
        <v>5567043</v>
      </c>
      <c r="E10" s="120">
        <v>104975</v>
      </c>
      <c r="F10" s="48">
        <v>0</v>
      </c>
      <c r="G10" s="48">
        <f t="shared" ref="G10:G20" si="2">(F10+E10)</f>
        <v>104975</v>
      </c>
      <c r="H10" s="49">
        <f t="shared" ref="H10:H20" si="3">G10+B10</f>
        <v>7925408</v>
      </c>
      <c r="I10" s="46" t="e">
        <f>(#REF!+F10)</f>
        <v>#REF!</v>
      </c>
    </row>
    <row r="11" spans="1:9" x14ac:dyDescent="0.25">
      <c r="A11" s="47" t="s">
        <v>48</v>
      </c>
      <c r="B11" s="33">
        <f t="shared" si="1"/>
        <v>6348024</v>
      </c>
      <c r="C11" s="98">
        <v>1851301</v>
      </c>
      <c r="D11" s="122">
        <v>4496723</v>
      </c>
      <c r="E11" s="120">
        <v>145300</v>
      </c>
      <c r="F11" s="48">
        <v>0</v>
      </c>
      <c r="G11" s="48">
        <f t="shared" si="2"/>
        <v>145300</v>
      </c>
      <c r="H11" s="49">
        <f t="shared" si="3"/>
        <v>6493324</v>
      </c>
      <c r="I11" s="46" t="e">
        <f>(#REF!+F11)</f>
        <v>#REF!</v>
      </c>
    </row>
    <row r="12" spans="1:9" x14ac:dyDescent="0.25">
      <c r="A12" s="47" t="s">
        <v>49</v>
      </c>
      <c r="B12" s="33">
        <f t="shared" si="1"/>
        <v>24967651</v>
      </c>
      <c r="C12" s="98">
        <v>8060711</v>
      </c>
      <c r="D12" s="122">
        <v>16906940</v>
      </c>
      <c r="E12" s="120">
        <v>31076</v>
      </c>
      <c r="F12" s="48">
        <v>0</v>
      </c>
      <c r="G12" s="48">
        <f t="shared" si="2"/>
        <v>31076</v>
      </c>
      <c r="H12" s="49">
        <f t="shared" si="3"/>
        <v>24998727</v>
      </c>
      <c r="I12" s="46" t="e">
        <f>(#REF!+F12)</f>
        <v>#REF!</v>
      </c>
    </row>
    <row r="13" spans="1:9" x14ac:dyDescent="0.25">
      <c r="A13" s="47" t="s">
        <v>50</v>
      </c>
      <c r="B13" s="33">
        <f t="shared" si="1"/>
        <v>11170485</v>
      </c>
      <c r="C13" s="98">
        <v>3035452</v>
      </c>
      <c r="D13" s="122">
        <v>8135033</v>
      </c>
      <c r="E13" s="120">
        <v>41272</v>
      </c>
      <c r="F13" s="48">
        <v>0</v>
      </c>
      <c r="G13" s="48">
        <f t="shared" si="2"/>
        <v>41272</v>
      </c>
      <c r="H13" s="49">
        <f t="shared" si="3"/>
        <v>11211757</v>
      </c>
      <c r="I13" s="46" t="e">
        <f>(#REF!+F13)</f>
        <v>#REF!</v>
      </c>
    </row>
    <row r="14" spans="1:9" x14ac:dyDescent="0.25">
      <c r="A14" s="47" t="s">
        <v>51</v>
      </c>
      <c r="B14" s="33">
        <f t="shared" si="1"/>
        <v>23728409</v>
      </c>
      <c r="C14" s="98">
        <v>7412590</v>
      </c>
      <c r="D14" s="122">
        <v>16315819</v>
      </c>
      <c r="E14" s="120">
        <v>48995</v>
      </c>
      <c r="F14" s="48">
        <v>0</v>
      </c>
      <c r="G14" s="48">
        <f t="shared" si="2"/>
        <v>48995</v>
      </c>
      <c r="H14" s="49">
        <f t="shared" si="3"/>
        <v>23777404</v>
      </c>
      <c r="I14" s="46" t="e">
        <f>(#REF!+F14)</f>
        <v>#REF!</v>
      </c>
    </row>
    <row r="15" spans="1:9" x14ac:dyDescent="0.25">
      <c r="A15" s="47" t="s">
        <v>52</v>
      </c>
      <c r="B15" s="33">
        <f t="shared" si="1"/>
        <v>13756851</v>
      </c>
      <c r="C15" s="98">
        <v>4433318</v>
      </c>
      <c r="D15" s="122">
        <v>9323533</v>
      </c>
      <c r="E15" s="120">
        <v>385002</v>
      </c>
      <c r="F15" s="48">
        <v>0</v>
      </c>
      <c r="G15" s="48">
        <f t="shared" si="2"/>
        <v>385002</v>
      </c>
      <c r="H15" s="49">
        <f t="shared" si="3"/>
        <v>14141853</v>
      </c>
      <c r="I15" s="46" t="e">
        <f>(#REF!+F15)</f>
        <v>#REF!</v>
      </c>
    </row>
    <row r="16" spans="1:9" x14ac:dyDescent="0.25">
      <c r="A16" s="47" t="s">
        <v>53</v>
      </c>
      <c r="B16" s="33">
        <f>C16+D16</f>
        <v>15509840</v>
      </c>
      <c r="C16" s="98">
        <v>4839197</v>
      </c>
      <c r="D16" s="122">
        <v>10670643</v>
      </c>
      <c r="E16" s="120">
        <v>127051</v>
      </c>
      <c r="F16" s="48">
        <v>0</v>
      </c>
      <c r="G16" s="48">
        <f t="shared" si="2"/>
        <v>127051</v>
      </c>
      <c r="H16" s="49">
        <f t="shared" si="3"/>
        <v>15636891</v>
      </c>
      <c r="I16" s="46" t="e">
        <f>(#REF!+F16)</f>
        <v>#REF!</v>
      </c>
    </row>
    <row r="17" spans="1:9" x14ac:dyDescent="0.25">
      <c r="A17" s="47" t="s">
        <v>54</v>
      </c>
      <c r="B17" s="33">
        <f t="shared" si="1"/>
        <v>47074555</v>
      </c>
      <c r="C17" s="98">
        <v>15081771</v>
      </c>
      <c r="D17" s="122">
        <v>31992784</v>
      </c>
      <c r="E17" s="120">
        <v>97281</v>
      </c>
      <c r="F17" s="48">
        <v>0</v>
      </c>
      <c r="G17" s="48">
        <f t="shared" si="2"/>
        <v>97281</v>
      </c>
      <c r="H17" s="49">
        <f t="shared" si="3"/>
        <v>47171836</v>
      </c>
      <c r="I17" s="46" t="e">
        <f>(#REF!+F17)</f>
        <v>#REF!</v>
      </c>
    </row>
    <row r="18" spans="1:9" x14ac:dyDescent="0.25">
      <c r="A18" s="47" t="s">
        <v>55</v>
      </c>
      <c r="B18" s="33">
        <f t="shared" si="1"/>
        <v>3201018</v>
      </c>
      <c r="C18" s="98">
        <v>865944</v>
      </c>
      <c r="D18" s="122">
        <v>2335074</v>
      </c>
      <c r="E18" s="120">
        <v>205845</v>
      </c>
      <c r="F18" s="48">
        <v>0</v>
      </c>
      <c r="G18" s="48">
        <f t="shared" si="2"/>
        <v>205845</v>
      </c>
      <c r="H18" s="49">
        <f t="shared" si="3"/>
        <v>3406863</v>
      </c>
      <c r="I18" s="46" t="e">
        <f>(#REF!+F18)</f>
        <v>#REF!</v>
      </c>
    </row>
    <row r="19" spans="1:9" x14ac:dyDescent="0.25">
      <c r="A19" s="47" t="s">
        <v>56</v>
      </c>
      <c r="B19" s="33">
        <f t="shared" si="1"/>
        <v>44619241</v>
      </c>
      <c r="C19" s="98">
        <v>15724089</v>
      </c>
      <c r="D19" s="122">
        <v>28895152</v>
      </c>
      <c r="E19" s="120">
        <v>67471</v>
      </c>
      <c r="F19" s="48">
        <v>0</v>
      </c>
      <c r="G19" s="48">
        <f t="shared" si="2"/>
        <v>67471</v>
      </c>
      <c r="H19" s="49">
        <f t="shared" si="3"/>
        <v>44686712</v>
      </c>
      <c r="I19" s="46" t="e">
        <f>(#REF!+F19)</f>
        <v>#REF!</v>
      </c>
    </row>
    <row r="20" spans="1:9" ht="14.4" thickBot="1" x14ac:dyDescent="0.3">
      <c r="A20" s="47" t="s">
        <v>57</v>
      </c>
      <c r="B20" s="33">
        <f t="shared" si="1"/>
        <v>12857820</v>
      </c>
      <c r="C20" s="102">
        <v>3998547</v>
      </c>
      <c r="D20" s="123">
        <v>8859273</v>
      </c>
      <c r="E20" s="120">
        <v>175702</v>
      </c>
      <c r="F20" s="48">
        <v>0</v>
      </c>
      <c r="G20" s="48">
        <f t="shared" si="2"/>
        <v>175702</v>
      </c>
      <c r="H20" s="49">
        <f t="shared" si="3"/>
        <v>13033522</v>
      </c>
      <c r="I20" s="46" t="e">
        <f>(#REF!+F20)</f>
        <v>#REF!</v>
      </c>
    </row>
    <row r="22" spans="1:9" x14ac:dyDescent="0.25">
      <c r="A22" s="30" t="s">
        <v>58</v>
      </c>
    </row>
    <row r="23" spans="1:9" x14ac:dyDescent="0.25">
      <c r="A23" s="30" t="s">
        <v>59</v>
      </c>
      <c r="D23" s="51"/>
    </row>
    <row r="24" spans="1:9" x14ac:dyDescent="0.25">
      <c r="A24" s="30" t="s">
        <v>60</v>
      </c>
      <c r="D24" s="51"/>
    </row>
    <row r="25" spans="1:9" x14ac:dyDescent="0.25">
      <c r="A25" s="30" t="s">
        <v>61</v>
      </c>
      <c r="D25" s="51"/>
    </row>
    <row r="44" spans="1:8" ht="12" customHeight="1" x14ac:dyDescent="0.25"/>
    <row r="45" spans="1:8" x14ac:dyDescent="0.25">
      <c r="B45" s="50"/>
      <c r="C45" s="50"/>
      <c r="D45" s="50"/>
      <c r="E45" s="50"/>
      <c r="F45" s="50"/>
      <c r="G45" s="50"/>
      <c r="H45" s="50"/>
    </row>
    <row r="46" spans="1:8" x14ac:dyDescent="0.25">
      <c r="A46" s="30" t="s">
        <v>62</v>
      </c>
      <c r="B46" s="50"/>
      <c r="C46" s="50"/>
      <c r="D46" s="50"/>
      <c r="E46" s="50"/>
      <c r="F46" s="50"/>
      <c r="G46" s="50"/>
      <c r="H46" s="50"/>
    </row>
    <row r="47" spans="1:8" x14ac:dyDescent="0.25">
      <c r="A47" s="30" t="s">
        <v>63</v>
      </c>
      <c r="B47" s="50"/>
      <c r="C47" s="50"/>
      <c r="D47" s="50"/>
      <c r="E47" s="50"/>
      <c r="F47" s="50"/>
      <c r="G47" s="50"/>
      <c r="H47" s="50"/>
    </row>
    <row r="48" spans="1:8" x14ac:dyDescent="0.25">
      <c r="A48" s="30" t="s">
        <v>64</v>
      </c>
      <c r="B48" s="50"/>
      <c r="C48" s="50"/>
      <c r="D48" s="50"/>
      <c r="E48" s="50"/>
      <c r="F48" s="50"/>
      <c r="G48" s="50"/>
      <c r="H48" s="50"/>
    </row>
    <row r="49" spans="1:8" x14ac:dyDescent="0.25">
      <c r="A49" s="30" t="s">
        <v>65</v>
      </c>
      <c r="B49" s="50"/>
      <c r="C49" s="50"/>
      <c r="D49" s="50"/>
      <c r="E49" s="50"/>
      <c r="F49" s="50"/>
      <c r="G49" s="50"/>
      <c r="H49" s="50"/>
    </row>
    <row r="50" spans="1:8" x14ac:dyDescent="0.25">
      <c r="A50" s="30" t="s">
        <v>66</v>
      </c>
      <c r="B50" s="50"/>
      <c r="C50" s="50"/>
      <c r="D50" s="50"/>
      <c r="E50" s="50"/>
      <c r="F50" s="50"/>
      <c r="G50" s="50"/>
      <c r="H50" s="50"/>
    </row>
    <row r="51" spans="1:8" x14ac:dyDescent="0.25">
      <c r="A51" s="30" t="s">
        <v>67</v>
      </c>
      <c r="B51" s="50"/>
      <c r="C51" s="50"/>
      <c r="D51" s="50"/>
      <c r="E51" s="50"/>
      <c r="F51" s="50"/>
      <c r="G51" s="50"/>
      <c r="H51" s="50"/>
    </row>
    <row r="52" spans="1:8" x14ac:dyDescent="0.25">
      <c r="A52" s="30" t="s">
        <v>68</v>
      </c>
      <c r="B52" s="50"/>
      <c r="C52" s="50"/>
      <c r="D52" s="50"/>
      <c r="E52" s="50"/>
      <c r="F52" s="50"/>
      <c r="G52" s="50"/>
      <c r="H52" s="50"/>
    </row>
    <row r="53" spans="1:8" x14ac:dyDescent="0.25">
      <c r="A53" s="30" t="s">
        <v>69</v>
      </c>
      <c r="B53" s="50"/>
      <c r="C53" s="50"/>
      <c r="D53" s="50"/>
      <c r="E53" s="50"/>
      <c r="F53" s="50"/>
      <c r="G53" s="50"/>
      <c r="H53" s="50"/>
    </row>
    <row r="54" spans="1:8" x14ac:dyDescent="0.25">
      <c r="A54" s="30" t="s">
        <v>70</v>
      </c>
      <c r="B54" s="50"/>
      <c r="C54" s="50"/>
      <c r="D54" s="50"/>
      <c r="E54" s="50"/>
      <c r="F54" s="50"/>
      <c r="G54" s="50"/>
      <c r="H54" s="50"/>
    </row>
    <row r="55" spans="1:8" x14ac:dyDescent="0.25">
      <c r="A55" s="30" t="s">
        <v>71</v>
      </c>
      <c r="B55" s="50"/>
      <c r="C55" s="50"/>
      <c r="D55" s="50"/>
      <c r="E55" s="50"/>
      <c r="F55" s="50"/>
      <c r="G55" s="50"/>
      <c r="H55" s="50"/>
    </row>
    <row r="56" spans="1:8" x14ac:dyDescent="0.25">
      <c r="A56" s="30" t="s">
        <v>72</v>
      </c>
      <c r="B56" s="50"/>
      <c r="C56" s="50"/>
      <c r="D56" s="50"/>
      <c r="E56" s="50"/>
      <c r="F56" s="50"/>
      <c r="G56" s="50"/>
      <c r="H56" s="50"/>
    </row>
    <row r="57" spans="1:8" x14ac:dyDescent="0.25">
      <c r="A57" s="30" t="s">
        <v>73</v>
      </c>
      <c r="B57" s="50"/>
      <c r="C57" s="50"/>
      <c r="D57" s="50"/>
      <c r="E57" s="50"/>
      <c r="F57" s="50"/>
      <c r="G57" s="50"/>
      <c r="H57" s="50"/>
    </row>
    <row r="58" spans="1:8" x14ac:dyDescent="0.25">
      <c r="B58" s="50"/>
      <c r="C58" s="50"/>
      <c r="D58" s="50"/>
      <c r="E58" s="50"/>
      <c r="F58" s="50"/>
      <c r="G58" s="50"/>
      <c r="H58" s="50"/>
    </row>
    <row r="59" spans="1:8" x14ac:dyDescent="0.25">
      <c r="A59" s="30" t="s">
        <v>45</v>
      </c>
      <c r="B59" s="50"/>
      <c r="C59" s="50"/>
      <c r="D59" s="50"/>
      <c r="E59" s="50"/>
      <c r="F59" s="50"/>
      <c r="G59" s="50"/>
      <c r="H59" s="50"/>
    </row>
  </sheetData>
  <sheetProtection algorithmName="SHA-512" hashValue="PLDvZRic2mon31lVv5DkwlrQbrzx+UhrdRGIl59FeO1S05Su1bAhzhpnDVWL40WUeHmjPs49zrwXhqswHcAHZQ==" saltValue="Zx6Xy1nGUAma4k9hQE53cw==" spinCount="100000" sheet="1" objects="1" scenarios="1"/>
  <mergeCells count="1">
    <mergeCell ref="A2:D2"/>
  </mergeCells>
  <phoneticPr fontId="26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3439E-4C84-41CF-ADD3-1DF251067BE8}">
  <dimension ref="A2:K22"/>
  <sheetViews>
    <sheetView workbookViewId="0">
      <selection activeCell="C15" sqref="C15"/>
    </sheetView>
  </sheetViews>
  <sheetFormatPr defaultRowHeight="14.4" x14ac:dyDescent="0.3"/>
  <cols>
    <col min="1" max="1" width="42.88671875" bestFit="1" customWidth="1"/>
    <col min="2" max="2" width="16.109375" customWidth="1"/>
    <col min="3" max="3" width="20" bestFit="1" customWidth="1"/>
    <col min="4" max="4" width="20.5546875" bestFit="1" customWidth="1"/>
    <col min="5" max="5" width="16.88671875" bestFit="1" customWidth="1"/>
    <col min="6" max="6" width="16" customWidth="1"/>
    <col min="7" max="7" width="26.88671875" bestFit="1" customWidth="1"/>
    <col min="8" max="8" width="13.88671875" bestFit="1" customWidth="1"/>
    <col min="9" max="9" width="16.88671875" customWidth="1"/>
    <col min="10" max="10" width="23.88671875" hidden="1" customWidth="1"/>
    <col min="11" max="11" width="18.109375" bestFit="1" customWidth="1"/>
  </cols>
  <sheetData>
    <row r="2" spans="1:11" ht="23.4" x14ac:dyDescent="0.45">
      <c r="A2" s="144" t="s">
        <v>74</v>
      </c>
      <c r="B2" s="144"/>
      <c r="C2" s="144"/>
      <c r="D2" s="144"/>
    </row>
    <row r="4" spans="1:11" s="10" customFormat="1" ht="17.25" customHeight="1" x14ac:dyDescent="0.3">
      <c r="B4" s="14" t="s">
        <v>75</v>
      </c>
      <c r="C4" s="14" t="s">
        <v>76</v>
      </c>
      <c r="D4" s="14" t="s">
        <v>77</v>
      </c>
      <c r="E4" s="14" t="s">
        <v>78</v>
      </c>
      <c r="F4" s="14" t="s">
        <v>79</v>
      </c>
      <c r="G4" s="14" t="s">
        <v>80</v>
      </c>
      <c r="H4" s="14" t="s">
        <v>81</v>
      </c>
      <c r="I4" s="14" t="s">
        <v>82</v>
      </c>
      <c r="J4" s="23" t="s">
        <v>40</v>
      </c>
      <c r="K4" s="14" t="s">
        <v>83</v>
      </c>
    </row>
    <row r="5" spans="1:11" x14ac:dyDescent="0.3">
      <c r="B5" s="9" t="s">
        <v>41</v>
      </c>
      <c r="C5" s="9" t="s">
        <v>84</v>
      </c>
      <c r="D5" s="9" t="s">
        <v>43</v>
      </c>
      <c r="E5" s="9" t="s">
        <v>43</v>
      </c>
      <c r="F5" s="9" t="s">
        <v>43</v>
      </c>
      <c r="G5" s="9" t="s">
        <v>43</v>
      </c>
      <c r="H5" s="9" t="s">
        <v>43</v>
      </c>
      <c r="I5" s="9" t="s">
        <v>43</v>
      </c>
      <c r="J5" s="24" t="s">
        <v>43</v>
      </c>
      <c r="K5" s="9" t="s">
        <v>85</v>
      </c>
    </row>
    <row r="7" spans="1:11" x14ac:dyDescent="0.3">
      <c r="A7" s="7" t="s">
        <v>45</v>
      </c>
      <c r="B7" s="13">
        <f t="shared" ref="B7:H7" si="0">SUM(B9:B20)</f>
        <v>136995675</v>
      </c>
      <c r="C7" s="13">
        <f t="shared" si="0"/>
        <v>68497837.5</v>
      </c>
      <c r="D7" s="13">
        <f t="shared" si="0"/>
        <v>68497837.5</v>
      </c>
      <c r="E7" s="13">
        <f t="shared" si="0"/>
        <v>3696134</v>
      </c>
      <c r="F7" s="13">
        <f t="shared" si="0"/>
        <v>0</v>
      </c>
      <c r="G7" s="13">
        <f t="shared" si="0"/>
        <v>140691809</v>
      </c>
      <c r="H7" s="13">
        <f t="shared" si="0"/>
        <v>27023879</v>
      </c>
      <c r="I7" s="13">
        <f>SUM(I9:I20)</f>
        <v>166629681</v>
      </c>
      <c r="J7" s="5">
        <f>SUM(J9:J20)</f>
        <v>166629681</v>
      </c>
      <c r="K7" s="5">
        <f>SUM(K9:K20)</f>
        <v>1410550.62</v>
      </c>
    </row>
    <row r="8" spans="1:11" x14ac:dyDescent="0.3">
      <c r="A8" s="7"/>
      <c r="B8" s="13"/>
      <c r="C8" s="13"/>
      <c r="J8" s="13"/>
    </row>
    <row r="9" spans="1:11" x14ac:dyDescent="0.3">
      <c r="A9" s="1" t="s">
        <v>46</v>
      </c>
      <c r="B9" s="8">
        <v>2172014</v>
      </c>
      <c r="C9" s="8">
        <f>+B9/2</f>
        <v>1086007</v>
      </c>
      <c r="D9" s="22">
        <f>+B9-C9</f>
        <v>1086007</v>
      </c>
      <c r="E9" s="22">
        <v>147755</v>
      </c>
      <c r="F9" s="22">
        <v>0</v>
      </c>
      <c r="G9" s="22">
        <f t="shared" ref="G9:G20" si="1">(B9+E9)</f>
        <v>2319769</v>
      </c>
      <c r="H9" s="22">
        <v>1106181</v>
      </c>
      <c r="I9" s="22">
        <f>+D9+E9+H9+F9</f>
        <v>2339943</v>
      </c>
      <c r="J9" s="25">
        <f t="shared" ref="J9:J20" si="2">(I9+F9)</f>
        <v>2339943</v>
      </c>
      <c r="K9" s="65"/>
    </row>
    <row r="10" spans="1:11" x14ac:dyDescent="0.3">
      <c r="A10" s="1" t="s">
        <v>47</v>
      </c>
      <c r="B10" s="8">
        <v>4506779</v>
      </c>
      <c r="C10" s="8">
        <f t="shared" ref="C10:C20" si="3">+B10/2</f>
        <v>2253389.5</v>
      </c>
      <c r="D10" s="22">
        <f t="shared" ref="D10:D20" si="4">+B10-C10</f>
        <v>2253389.5</v>
      </c>
      <c r="E10" s="22">
        <v>221935</v>
      </c>
      <c r="F10" s="22">
        <v>0</v>
      </c>
      <c r="G10" s="22">
        <f t="shared" si="1"/>
        <v>4728714</v>
      </c>
      <c r="H10" s="22">
        <v>1117875</v>
      </c>
      <c r="I10" s="22">
        <f t="shared" ref="I10:I20" si="5">C10+D10+E10+H10+F10</f>
        <v>5846589</v>
      </c>
      <c r="J10" s="25">
        <f t="shared" si="2"/>
        <v>5846589</v>
      </c>
      <c r="K10" s="8">
        <v>41692.870000000003</v>
      </c>
    </row>
    <row r="11" spans="1:11" x14ac:dyDescent="0.3">
      <c r="A11" s="1" t="s">
        <v>48</v>
      </c>
      <c r="B11" s="8">
        <v>3702601</v>
      </c>
      <c r="C11" s="8">
        <f t="shared" si="3"/>
        <v>1851300.5</v>
      </c>
      <c r="D11" s="22">
        <f t="shared" si="4"/>
        <v>1851300.5</v>
      </c>
      <c r="E11" s="22">
        <v>181638</v>
      </c>
      <c r="F11" s="22">
        <v>0</v>
      </c>
      <c r="G11" s="22">
        <f t="shared" si="1"/>
        <v>3884239</v>
      </c>
      <c r="H11" s="22">
        <v>1235238</v>
      </c>
      <c r="I11" s="22">
        <f t="shared" si="5"/>
        <v>5119477</v>
      </c>
      <c r="J11" s="25">
        <f t="shared" si="2"/>
        <v>5119477</v>
      </c>
      <c r="K11" s="8">
        <v>456285.57</v>
      </c>
    </row>
    <row r="12" spans="1:11" x14ac:dyDescent="0.3">
      <c r="A12" s="1" t="s">
        <v>49</v>
      </c>
      <c r="B12" s="8">
        <v>16121422</v>
      </c>
      <c r="C12" s="8">
        <f t="shared" si="3"/>
        <v>8060711</v>
      </c>
      <c r="D12" s="22">
        <f t="shared" si="4"/>
        <v>8060711</v>
      </c>
      <c r="E12" s="22">
        <v>0</v>
      </c>
      <c r="F12" s="22">
        <v>0</v>
      </c>
      <c r="G12" s="22">
        <f t="shared" si="1"/>
        <v>16121422</v>
      </c>
      <c r="H12" s="22">
        <v>1985889</v>
      </c>
      <c r="I12" s="22">
        <f t="shared" si="5"/>
        <v>18107311</v>
      </c>
      <c r="J12" s="25">
        <f t="shared" si="2"/>
        <v>18107311</v>
      </c>
      <c r="K12" s="8">
        <v>456286.09</v>
      </c>
    </row>
    <row r="13" spans="1:11" x14ac:dyDescent="0.3">
      <c r="A13" s="1" t="s">
        <v>50</v>
      </c>
      <c r="B13" s="8">
        <v>6070904</v>
      </c>
      <c r="C13" s="8">
        <f t="shared" si="3"/>
        <v>3035452</v>
      </c>
      <c r="D13" s="22">
        <f t="shared" si="4"/>
        <v>3035452</v>
      </c>
      <c r="E13" s="22">
        <v>444857</v>
      </c>
      <c r="F13" s="22">
        <v>0</v>
      </c>
      <c r="G13" s="22">
        <f t="shared" si="1"/>
        <v>6515761</v>
      </c>
      <c r="H13" s="22">
        <v>2918556</v>
      </c>
      <c r="I13" s="22">
        <f t="shared" si="5"/>
        <v>9434317</v>
      </c>
      <c r="J13" s="25">
        <f t="shared" si="2"/>
        <v>9434317</v>
      </c>
      <c r="K13" s="8">
        <v>456286.09</v>
      </c>
    </row>
    <row r="14" spans="1:11" x14ac:dyDescent="0.3">
      <c r="A14" s="1" t="s">
        <v>51</v>
      </c>
      <c r="B14" s="8">
        <v>14825179</v>
      </c>
      <c r="C14" s="8">
        <f t="shared" si="3"/>
        <v>7412589.5</v>
      </c>
      <c r="D14" s="22">
        <f t="shared" si="4"/>
        <v>7412589.5</v>
      </c>
      <c r="E14" s="22">
        <v>0</v>
      </c>
      <c r="F14" s="22">
        <v>0</v>
      </c>
      <c r="G14" s="22">
        <f t="shared" si="1"/>
        <v>14825179</v>
      </c>
      <c r="H14" s="22">
        <v>2949302</v>
      </c>
      <c r="I14" s="22">
        <f t="shared" si="5"/>
        <v>17774481</v>
      </c>
      <c r="J14" s="25">
        <f t="shared" si="2"/>
        <v>17774481</v>
      </c>
      <c r="K14" s="65"/>
    </row>
    <row r="15" spans="1:11" x14ac:dyDescent="0.3">
      <c r="A15" s="1" t="s">
        <v>52</v>
      </c>
      <c r="B15" s="8">
        <v>8866635</v>
      </c>
      <c r="C15" s="8">
        <f t="shared" si="3"/>
        <v>4433317.5</v>
      </c>
      <c r="D15" s="22">
        <f t="shared" si="4"/>
        <v>4433317.5</v>
      </c>
      <c r="E15" s="22">
        <v>0</v>
      </c>
      <c r="F15" s="22">
        <v>0</v>
      </c>
      <c r="G15" s="22">
        <f t="shared" si="1"/>
        <v>8866635</v>
      </c>
      <c r="H15" s="22">
        <v>2071320</v>
      </c>
      <c r="I15" s="22">
        <f t="shared" si="5"/>
        <v>10937955</v>
      </c>
      <c r="J15" s="25">
        <f t="shared" si="2"/>
        <v>10937955</v>
      </c>
      <c r="K15" s="65"/>
    </row>
    <row r="16" spans="1:11" x14ac:dyDescent="0.3">
      <c r="A16" s="1" t="s">
        <v>53</v>
      </c>
      <c r="B16" s="8">
        <v>9678393</v>
      </c>
      <c r="C16" s="8">
        <f t="shared" si="3"/>
        <v>4839196.5</v>
      </c>
      <c r="D16" s="22">
        <f t="shared" si="4"/>
        <v>4839196.5</v>
      </c>
      <c r="E16" s="22">
        <v>0</v>
      </c>
      <c r="F16" s="22">
        <v>0</v>
      </c>
      <c r="G16" s="22">
        <f t="shared" si="1"/>
        <v>9678393</v>
      </c>
      <c r="H16" s="22">
        <v>1600587</v>
      </c>
      <c r="I16" s="22">
        <f t="shared" si="5"/>
        <v>11278980</v>
      </c>
      <c r="J16" s="25">
        <f t="shared" si="2"/>
        <v>11278980</v>
      </c>
      <c r="K16" s="65"/>
    </row>
    <row r="17" spans="1:11" x14ac:dyDescent="0.3">
      <c r="A17" s="1" t="s">
        <v>54</v>
      </c>
      <c r="B17" s="8">
        <v>29874590</v>
      </c>
      <c r="C17" s="8">
        <f t="shared" si="3"/>
        <v>14937295</v>
      </c>
      <c r="D17" s="22">
        <f t="shared" si="4"/>
        <v>14937295</v>
      </c>
      <c r="E17" s="22">
        <v>2309036</v>
      </c>
      <c r="F17" s="22">
        <v>0</v>
      </c>
      <c r="G17" s="22">
        <f t="shared" si="1"/>
        <v>32183626</v>
      </c>
      <c r="H17" s="22">
        <v>7077466</v>
      </c>
      <c r="I17" s="22">
        <f t="shared" si="5"/>
        <v>39261092</v>
      </c>
      <c r="J17" s="25">
        <f t="shared" si="2"/>
        <v>39261092</v>
      </c>
      <c r="K17" s="65"/>
    </row>
    <row r="18" spans="1:11" x14ac:dyDescent="0.3">
      <c r="A18" s="1" t="s">
        <v>55</v>
      </c>
      <c r="B18" s="8">
        <v>1731887</v>
      </c>
      <c r="C18" s="8">
        <f t="shared" si="3"/>
        <v>865943.5</v>
      </c>
      <c r="D18" s="22">
        <f t="shared" si="4"/>
        <v>865943.5</v>
      </c>
      <c r="E18" s="22">
        <v>0</v>
      </c>
      <c r="F18" s="22">
        <v>0</v>
      </c>
      <c r="G18" s="22">
        <f t="shared" si="1"/>
        <v>1731887</v>
      </c>
      <c r="H18" s="22">
        <v>466006</v>
      </c>
      <c r="I18" s="22">
        <f t="shared" si="5"/>
        <v>2197893</v>
      </c>
      <c r="J18" s="25">
        <f t="shared" si="2"/>
        <v>2197893</v>
      </c>
      <c r="K18" s="65"/>
    </row>
    <row r="19" spans="1:11" x14ac:dyDescent="0.3">
      <c r="A19" s="1" t="s">
        <v>56</v>
      </c>
      <c r="B19" s="8">
        <v>31448178</v>
      </c>
      <c r="C19" s="8">
        <f t="shared" si="3"/>
        <v>15724089</v>
      </c>
      <c r="D19" s="22">
        <f t="shared" si="4"/>
        <v>15724089</v>
      </c>
      <c r="E19" s="22">
        <v>0</v>
      </c>
      <c r="F19" s="22">
        <v>0</v>
      </c>
      <c r="G19" s="22">
        <f t="shared" si="1"/>
        <v>31448178</v>
      </c>
      <c r="H19" s="22">
        <v>2270165</v>
      </c>
      <c r="I19" s="22">
        <f t="shared" si="5"/>
        <v>33718343</v>
      </c>
      <c r="J19" s="25">
        <f t="shared" si="2"/>
        <v>33718343</v>
      </c>
      <c r="K19" s="65"/>
    </row>
    <row r="20" spans="1:11" x14ac:dyDescent="0.3">
      <c r="A20" s="1" t="s">
        <v>57</v>
      </c>
      <c r="B20" s="8">
        <v>7997093</v>
      </c>
      <c r="C20" s="8">
        <f t="shared" si="3"/>
        <v>3998546.5</v>
      </c>
      <c r="D20" s="22">
        <f t="shared" si="4"/>
        <v>3998546.5</v>
      </c>
      <c r="E20" s="22">
        <v>390913</v>
      </c>
      <c r="F20" s="22">
        <v>0</v>
      </c>
      <c r="G20" s="22">
        <f t="shared" si="1"/>
        <v>8388006</v>
      </c>
      <c r="H20" s="22">
        <v>2225294</v>
      </c>
      <c r="I20" s="22">
        <f t="shared" si="5"/>
        <v>10613300</v>
      </c>
      <c r="J20" s="25">
        <f t="shared" si="2"/>
        <v>10613300</v>
      </c>
      <c r="K20" s="65"/>
    </row>
    <row r="22" spans="1:11" x14ac:dyDescent="0.3">
      <c r="A22" s="26" t="s">
        <v>86</v>
      </c>
      <c r="I22" s="64"/>
    </row>
  </sheetData>
  <sheetProtection algorithmName="SHA-512" hashValue="YUo3NRPE4wbmYspz2/cqd/YJRczUAbSSvB5qDbl08UMT3o9WHCM54u4Z5H75S16dRfYpTfZup8FmoJtaE5FniA==" saltValue="+1/JK7nISbM+q8F4xVjEBA==" spinCount="100000" sheet="1" objects="1" scenarios="1"/>
  <mergeCells count="1">
    <mergeCell ref="A2:D2"/>
  </mergeCells>
  <phoneticPr fontId="2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7542E-D4F3-45B4-9856-26D616DC0027}">
  <dimension ref="A2:I64"/>
  <sheetViews>
    <sheetView zoomScale="90" zoomScaleNormal="90" workbookViewId="0">
      <selection activeCell="A58" sqref="A58"/>
    </sheetView>
  </sheetViews>
  <sheetFormatPr defaultColWidth="9.109375" defaultRowHeight="13.8" x14ac:dyDescent="0.25"/>
  <cols>
    <col min="1" max="1" width="52" style="30" bestFit="1" customWidth="1"/>
    <col min="2" max="2" width="20" style="30" bestFit="1" customWidth="1"/>
    <col min="3" max="4" width="24" style="30" bestFit="1" customWidth="1"/>
    <col min="5" max="5" width="15.109375" style="51" hidden="1" customWidth="1"/>
    <col min="6" max="6" width="15.109375" style="30" hidden="1" customWidth="1"/>
    <col min="7" max="7" width="19.109375" style="30" bestFit="1" customWidth="1"/>
    <col min="8" max="8" width="23.88671875" style="30" hidden="1" customWidth="1"/>
    <col min="9" max="9" width="28" style="30" bestFit="1" customWidth="1"/>
    <col min="10" max="16384" width="9.109375" style="30"/>
  </cols>
  <sheetData>
    <row r="2" spans="1:9" ht="22.8" x14ac:dyDescent="0.4">
      <c r="A2" s="143" t="s">
        <v>87</v>
      </c>
      <c r="B2" s="143"/>
      <c r="C2" s="143"/>
      <c r="D2" s="143"/>
    </row>
    <row r="4" spans="1:9" s="35" customFormat="1" x14ac:dyDescent="0.25">
      <c r="B4" s="36" t="s">
        <v>33</v>
      </c>
      <c r="C4" s="36" t="s">
        <v>34</v>
      </c>
      <c r="D4" s="36" t="s">
        <v>35</v>
      </c>
      <c r="E4" s="36" t="s">
        <v>36</v>
      </c>
      <c r="F4" s="36" t="s">
        <v>37</v>
      </c>
      <c r="G4" s="36" t="s">
        <v>38</v>
      </c>
      <c r="H4" s="37" t="s">
        <v>88</v>
      </c>
      <c r="I4" s="37" t="s">
        <v>39</v>
      </c>
    </row>
    <row r="5" spans="1:9" x14ac:dyDescent="0.25">
      <c r="B5" s="39" t="s">
        <v>41</v>
      </c>
      <c r="C5" s="39" t="s">
        <v>42</v>
      </c>
      <c r="D5" s="39" t="s">
        <v>43</v>
      </c>
      <c r="E5" s="39" t="s">
        <v>44</v>
      </c>
      <c r="F5" s="39" t="s">
        <v>44</v>
      </c>
      <c r="G5" s="39" t="s">
        <v>44</v>
      </c>
      <c r="H5" s="40" t="s">
        <v>44</v>
      </c>
      <c r="I5" s="40" t="s">
        <v>44</v>
      </c>
    </row>
    <row r="6" spans="1:9" ht="14.4" thickBot="1" x14ac:dyDescent="0.3">
      <c r="E6" s="30"/>
      <c r="I6" s="42"/>
    </row>
    <row r="7" spans="1:9" ht="14.4" thickBot="1" x14ac:dyDescent="0.3">
      <c r="A7" s="34" t="s">
        <v>89</v>
      </c>
      <c r="B7" s="31">
        <f>SUM(B9:B56)</f>
        <v>289186935</v>
      </c>
      <c r="C7" s="116">
        <f t="shared" ref="C7:F7" si="0">SUM(C9:C56)</f>
        <v>63177912</v>
      </c>
      <c r="D7" s="124">
        <f t="shared" si="0"/>
        <v>226009023</v>
      </c>
      <c r="E7" s="31">
        <f t="shared" si="0"/>
        <v>2612251</v>
      </c>
      <c r="F7" s="31">
        <f t="shared" si="0"/>
        <v>242862</v>
      </c>
      <c r="G7" s="31">
        <f>SUM(G9:G56)</f>
        <v>2855113</v>
      </c>
      <c r="H7" s="46" t="e">
        <f>(#REF!+#REF!)</f>
        <v>#REF!</v>
      </c>
      <c r="I7" s="52">
        <f>G7+B7</f>
        <v>292042048</v>
      </c>
    </row>
    <row r="8" spans="1:9" ht="14.4" thickBot="1" x14ac:dyDescent="0.3">
      <c r="A8" s="34"/>
      <c r="B8" s="31"/>
      <c r="C8" s="31"/>
      <c r="E8" s="30"/>
      <c r="H8" s="44"/>
      <c r="I8" s="45"/>
    </row>
    <row r="9" spans="1:9" x14ac:dyDescent="0.25">
      <c r="A9" s="30" t="s">
        <v>90</v>
      </c>
      <c r="B9" s="33">
        <f>C9+D9</f>
        <v>4663525</v>
      </c>
      <c r="C9" s="95">
        <v>1086496</v>
      </c>
      <c r="D9" s="121">
        <v>3577029</v>
      </c>
      <c r="E9" s="120">
        <v>56724</v>
      </c>
      <c r="F9" s="48"/>
      <c r="G9" s="48">
        <f>E9+F9</f>
        <v>56724</v>
      </c>
      <c r="H9" s="46" t="e">
        <f>(B9+E9+#REF!)</f>
        <v>#REF!</v>
      </c>
      <c r="I9" s="52">
        <f t="shared" ref="I9:I57" si="1">G9+B9</f>
        <v>4720249</v>
      </c>
    </row>
    <row r="10" spans="1:9" x14ac:dyDescent="0.25">
      <c r="A10" s="30" t="s">
        <v>91</v>
      </c>
      <c r="B10" s="33">
        <f t="shared" ref="B10:B57" si="2">C10+D10</f>
        <v>2636911</v>
      </c>
      <c r="C10" s="98">
        <v>587526</v>
      </c>
      <c r="D10" s="122">
        <v>2049385</v>
      </c>
      <c r="E10" s="120">
        <v>75402</v>
      </c>
      <c r="F10" s="48"/>
      <c r="G10" s="48">
        <f t="shared" ref="G10:G57" si="3">E10+F10</f>
        <v>75402</v>
      </c>
      <c r="H10" s="46" t="e">
        <f>(B10+E10+#REF!)</f>
        <v>#REF!</v>
      </c>
      <c r="I10" s="52">
        <f t="shared" si="1"/>
        <v>2712313</v>
      </c>
    </row>
    <row r="11" spans="1:9" x14ac:dyDescent="0.25">
      <c r="A11" s="30" t="s">
        <v>92</v>
      </c>
      <c r="B11" s="33">
        <f t="shared" si="2"/>
        <v>11637196</v>
      </c>
      <c r="C11" s="98">
        <v>2854475</v>
      </c>
      <c r="D11" s="122">
        <v>8782721</v>
      </c>
      <c r="E11" s="120">
        <v>98943</v>
      </c>
      <c r="F11" s="48"/>
      <c r="G11" s="48">
        <f t="shared" si="3"/>
        <v>98943</v>
      </c>
      <c r="H11" s="46" t="e">
        <f>(B11+E11+#REF!)</f>
        <v>#REF!</v>
      </c>
      <c r="I11" s="52">
        <f t="shared" si="1"/>
        <v>11736139</v>
      </c>
    </row>
    <row r="12" spans="1:9" x14ac:dyDescent="0.25">
      <c r="A12" s="30" t="s">
        <v>93</v>
      </c>
      <c r="B12" s="33">
        <f t="shared" si="2"/>
        <v>6444909</v>
      </c>
      <c r="C12" s="98">
        <v>1610180</v>
      </c>
      <c r="D12" s="122">
        <v>4834729</v>
      </c>
      <c r="E12" s="120">
        <v>18232</v>
      </c>
      <c r="F12" s="48"/>
      <c r="G12" s="48">
        <f t="shared" si="3"/>
        <v>18232</v>
      </c>
      <c r="H12" s="46" t="e">
        <f>(B12+E12+#REF!)</f>
        <v>#REF!</v>
      </c>
      <c r="I12" s="52">
        <f t="shared" si="1"/>
        <v>6463141</v>
      </c>
    </row>
    <row r="13" spans="1:9" x14ac:dyDescent="0.25">
      <c r="A13" s="30" t="s">
        <v>94</v>
      </c>
      <c r="B13" s="33">
        <f t="shared" si="2"/>
        <v>4811192</v>
      </c>
      <c r="C13" s="98">
        <v>1072012</v>
      </c>
      <c r="D13" s="122">
        <v>3739180</v>
      </c>
      <c r="E13" s="120">
        <v>20601</v>
      </c>
      <c r="F13" s="48"/>
      <c r="G13" s="48">
        <f t="shared" si="3"/>
        <v>20601</v>
      </c>
      <c r="H13" s="46" t="e">
        <f>(B13+E13+#REF!)</f>
        <v>#REF!</v>
      </c>
      <c r="I13" s="52">
        <f>G13+B13</f>
        <v>4831793</v>
      </c>
    </row>
    <row r="14" spans="1:9" x14ac:dyDescent="0.25">
      <c r="A14" s="30" t="s">
        <v>95</v>
      </c>
      <c r="B14" s="33">
        <f t="shared" si="2"/>
        <v>10502178</v>
      </c>
      <c r="C14" s="98">
        <v>2459879</v>
      </c>
      <c r="D14" s="122">
        <v>8042299</v>
      </c>
      <c r="E14" s="120">
        <v>47416</v>
      </c>
      <c r="F14" s="48"/>
      <c r="G14" s="48">
        <f t="shared" si="3"/>
        <v>47416</v>
      </c>
      <c r="H14" s="46" t="e">
        <f>(B14+E14+#REF!)</f>
        <v>#REF!</v>
      </c>
      <c r="I14" s="52">
        <f t="shared" si="1"/>
        <v>10549594</v>
      </c>
    </row>
    <row r="15" spans="1:9" x14ac:dyDescent="0.25">
      <c r="A15" s="30" t="s">
        <v>96</v>
      </c>
      <c r="B15" s="33">
        <f t="shared" si="2"/>
        <v>3488900</v>
      </c>
      <c r="C15" s="98">
        <v>714950</v>
      </c>
      <c r="D15" s="122">
        <v>2773950</v>
      </c>
      <c r="E15" s="120">
        <v>14030</v>
      </c>
      <c r="F15" s="48"/>
      <c r="G15" s="48">
        <f t="shared" si="3"/>
        <v>14030</v>
      </c>
      <c r="H15" s="46" t="e">
        <f>(B15+E15+#REF!)</f>
        <v>#REF!</v>
      </c>
      <c r="I15" s="52">
        <f t="shared" si="1"/>
        <v>3502930</v>
      </c>
    </row>
    <row r="16" spans="1:9" x14ac:dyDescent="0.25">
      <c r="A16" s="30" t="s">
        <v>97</v>
      </c>
      <c r="B16" s="33">
        <f t="shared" si="2"/>
        <v>6024050</v>
      </c>
      <c r="C16" s="98">
        <v>1496999</v>
      </c>
      <c r="D16" s="122">
        <v>4527051</v>
      </c>
      <c r="E16" s="120">
        <v>13532</v>
      </c>
      <c r="F16" s="48"/>
      <c r="G16" s="48">
        <f t="shared" si="3"/>
        <v>13532</v>
      </c>
      <c r="H16" s="46" t="e">
        <f>(B16+E16+#REF!)</f>
        <v>#REF!</v>
      </c>
      <c r="I16" s="52">
        <f t="shared" si="1"/>
        <v>6037582</v>
      </c>
    </row>
    <row r="17" spans="1:9" x14ac:dyDescent="0.25">
      <c r="A17" s="30" t="s">
        <v>98</v>
      </c>
      <c r="B17" s="33">
        <f t="shared" si="2"/>
        <v>10302824</v>
      </c>
      <c r="C17" s="98">
        <v>2517640</v>
      </c>
      <c r="D17" s="122">
        <v>7785184</v>
      </c>
      <c r="E17" s="120">
        <v>46675</v>
      </c>
      <c r="F17" s="48"/>
      <c r="G17" s="48">
        <f t="shared" si="3"/>
        <v>46675</v>
      </c>
      <c r="H17" s="46" t="e">
        <f>(B17+E17+#REF!)</f>
        <v>#REF!</v>
      </c>
      <c r="I17" s="52">
        <f t="shared" si="1"/>
        <v>10349499</v>
      </c>
    </row>
    <row r="18" spans="1:9" x14ac:dyDescent="0.25">
      <c r="A18" s="30" t="s">
        <v>99</v>
      </c>
      <c r="B18" s="33">
        <f t="shared" si="2"/>
        <v>20581172</v>
      </c>
      <c r="C18" s="98">
        <v>4550443</v>
      </c>
      <c r="D18" s="122">
        <v>16030729</v>
      </c>
      <c r="E18" s="120">
        <v>0</v>
      </c>
      <c r="F18" s="48">
        <v>242862</v>
      </c>
      <c r="G18" s="48">
        <f>SUM(E18+F18)</f>
        <v>242862</v>
      </c>
      <c r="H18" s="46" t="e">
        <f>(B18+E18+#REF!)</f>
        <v>#REF!</v>
      </c>
      <c r="I18" s="52">
        <f t="shared" si="1"/>
        <v>20824034</v>
      </c>
    </row>
    <row r="19" spans="1:9" x14ac:dyDescent="0.25">
      <c r="A19" s="30" t="s">
        <v>100</v>
      </c>
      <c r="B19" s="33">
        <f t="shared" si="2"/>
        <v>11539049</v>
      </c>
      <c r="C19" s="98">
        <v>2486521</v>
      </c>
      <c r="D19" s="122">
        <v>9052528</v>
      </c>
      <c r="E19" s="120">
        <v>114921</v>
      </c>
      <c r="F19" s="48"/>
      <c r="G19" s="48">
        <f t="shared" si="3"/>
        <v>114921</v>
      </c>
      <c r="H19" s="46" t="e">
        <f>(B19+E19+#REF!)</f>
        <v>#REF!</v>
      </c>
      <c r="I19" s="52">
        <f t="shared" si="1"/>
        <v>11653970</v>
      </c>
    </row>
    <row r="20" spans="1:9" x14ac:dyDescent="0.25">
      <c r="A20" s="30" t="s">
        <v>101</v>
      </c>
      <c r="B20" s="33">
        <f t="shared" si="2"/>
        <v>2719814</v>
      </c>
      <c r="C20" s="98">
        <v>471037</v>
      </c>
      <c r="D20" s="122">
        <v>2248777</v>
      </c>
      <c r="E20" s="120">
        <v>42036</v>
      </c>
      <c r="F20" s="48"/>
      <c r="G20" s="48">
        <f t="shared" si="3"/>
        <v>42036</v>
      </c>
      <c r="H20" s="46" t="e">
        <f>(B20+E20+#REF!)</f>
        <v>#REF!</v>
      </c>
      <c r="I20" s="52">
        <f t="shared" si="1"/>
        <v>2761850</v>
      </c>
    </row>
    <row r="21" spans="1:9" x14ac:dyDescent="0.25">
      <c r="A21" s="30" t="s">
        <v>102</v>
      </c>
      <c r="B21" s="33">
        <f t="shared" si="2"/>
        <v>9931520</v>
      </c>
      <c r="C21" s="98">
        <v>2300359</v>
      </c>
      <c r="D21" s="122">
        <v>7631161</v>
      </c>
      <c r="E21" s="120">
        <v>79509</v>
      </c>
      <c r="F21" s="48"/>
      <c r="G21" s="48">
        <f t="shared" si="3"/>
        <v>79509</v>
      </c>
      <c r="H21" s="46" t="e">
        <f>(B21+E21+#REF!)</f>
        <v>#REF!</v>
      </c>
      <c r="I21" s="52">
        <f t="shared" si="1"/>
        <v>10011029</v>
      </c>
    </row>
    <row r="22" spans="1:9" x14ac:dyDescent="0.25">
      <c r="A22" s="30" t="s">
        <v>103</v>
      </c>
      <c r="B22" s="33">
        <f t="shared" si="2"/>
        <v>0</v>
      </c>
      <c r="C22" s="98"/>
      <c r="D22" s="122"/>
      <c r="E22" s="120"/>
      <c r="F22" s="48"/>
      <c r="G22" s="48">
        <f t="shared" si="3"/>
        <v>0</v>
      </c>
      <c r="H22" s="46" t="e">
        <f>(B22+E22+#REF!)</f>
        <v>#REF!</v>
      </c>
      <c r="I22" s="52">
        <f t="shared" si="1"/>
        <v>0</v>
      </c>
    </row>
    <row r="23" spans="1:9" x14ac:dyDescent="0.25">
      <c r="A23" s="30" t="s">
        <v>104</v>
      </c>
      <c r="B23" s="33">
        <f t="shared" si="2"/>
        <v>4701213</v>
      </c>
      <c r="C23" s="98">
        <v>1046477</v>
      </c>
      <c r="D23" s="122">
        <v>3654736</v>
      </c>
      <c r="E23" s="120">
        <v>34710</v>
      </c>
      <c r="F23" s="48"/>
      <c r="G23" s="48">
        <f t="shared" si="3"/>
        <v>34710</v>
      </c>
      <c r="H23" s="46" t="e">
        <f>(B23+E23+#REF!)</f>
        <v>#REF!</v>
      </c>
      <c r="I23" s="52">
        <f t="shared" si="1"/>
        <v>4735923</v>
      </c>
    </row>
    <row r="24" spans="1:9" x14ac:dyDescent="0.25">
      <c r="A24" s="30" t="s">
        <v>105</v>
      </c>
      <c r="B24" s="33">
        <f t="shared" si="2"/>
        <v>2194108</v>
      </c>
      <c r="C24" s="98">
        <v>455905</v>
      </c>
      <c r="D24" s="122">
        <v>1738203</v>
      </c>
      <c r="E24" s="120">
        <v>19106</v>
      </c>
      <c r="F24" s="48"/>
      <c r="G24" s="48">
        <f t="shared" si="3"/>
        <v>19106</v>
      </c>
      <c r="H24" s="46" t="e">
        <f>(B24+E24+#REF!)</f>
        <v>#REF!</v>
      </c>
      <c r="I24" s="52">
        <f t="shared" si="1"/>
        <v>2213214</v>
      </c>
    </row>
    <row r="25" spans="1:9" x14ac:dyDescent="0.25">
      <c r="A25" s="30" t="s">
        <v>106</v>
      </c>
      <c r="B25" s="33">
        <f t="shared" si="2"/>
        <v>8110353</v>
      </c>
      <c r="C25" s="98">
        <v>1852317</v>
      </c>
      <c r="D25" s="122">
        <v>6258036</v>
      </c>
      <c r="E25" s="120">
        <v>104700</v>
      </c>
      <c r="F25" s="48"/>
      <c r="G25" s="48">
        <f t="shared" si="3"/>
        <v>104700</v>
      </c>
      <c r="H25" s="46" t="e">
        <f>(B25+E25+#REF!)</f>
        <v>#REF!</v>
      </c>
      <c r="I25" s="52">
        <f t="shared" si="1"/>
        <v>8215053</v>
      </c>
    </row>
    <row r="26" spans="1:9" x14ac:dyDescent="0.25">
      <c r="A26" s="30" t="s">
        <v>107</v>
      </c>
      <c r="B26" s="33">
        <f t="shared" si="2"/>
        <v>6578576</v>
      </c>
      <c r="C26" s="98">
        <v>996242</v>
      </c>
      <c r="D26" s="122">
        <v>5582334</v>
      </c>
      <c r="E26" s="120">
        <v>13604</v>
      </c>
      <c r="F26" s="48"/>
      <c r="G26" s="48">
        <f t="shared" si="3"/>
        <v>13604</v>
      </c>
      <c r="H26" s="46" t="e">
        <f>(B26+E26+#REF!)</f>
        <v>#REF!</v>
      </c>
      <c r="I26" s="52">
        <f t="shared" si="1"/>
        <v>6592180</v>
      </c>
    </row>
    <row r="27" spans="1:9" x14ac:dyDescent="0.25">
      <c r="A27" s="30" t="s">
        <v>108</v>
      </c>
      <c r="B27" s="33">
        <f t="shared" si="2"/>
        <v>3234228</v>
      </c>
      <c r="C27" s="98">
        <v>686561</v>
      </c>
      <c r="D27" s="122">
        <v>2547667</v>
      </c>
      <c r="E27" s="120">
        <v>23275</v>
      </c>
      <c r="F27" s="48"/>
      <c r="G27" s="48">
        <f t="shared" si="3"/>
        <v>23275</v>
      </c>
      <c r="H27" s="46" t="e">
        <f>(B27+E27+#REF!)</f>
        <v>#REF!</v>
      </c>
      <c r="I27" s="52">
        <f t="shared" si="1"/>
        <v>3257503</v>
      </c>
    </row>
    <row r="28" spans="1:9" x14ac:dyDescent="0.25">
      <c r="A28" s="30" t="s">
        <v>109</v>
      </c>
      <c r="B28" s="33">
        <f t="shared" si="2"/>
        <v>4729234</v>
      </c>
      <c r="C28" s="98">
        <v>726322</v>
      </c>
      <c r="D28" s="122">
        <v>4002912</v>
      </c>
      <c r="E28" s="120">
        <v>67054</v>
      </c>
      <c r="F28" s="48"/>
      <c r="G28" s="48">
        <f t="shared" si="3"/>
        <v>67054</v>
      </c>
      <c r="H28" s="46" t="e">
        <f>(B28+E28+#REF!)</f>
        <v>#REF!</v>
      </c>
      <c r="I28" s="52">
        <f t="shared" si="1"/>
        <v>4796288</v>
      </c>
    </row>
    <row r="29" spans="1:9" x14ac:dyDescent="0.25">
      <c r="A29" s="30" t="s">
        <v>110</v>
      </c>
      <c r="B29" s="33">
        <f t="shared" si="2"/>
        <v>2717630</v>
      </c>
      <c r="C29" s="98">
        <v>622896</v>
      </c>
      <c r="D29" s="122">
        <v>2094734</v>
      </c>
      <c r="E29" s="120">
        <v>86388</v>
      </c>
      <c r="F29" s="48"/>
      <c r="G29" s="48">
        <f t="shared" si="3"/>
        <v>86388</v>
      </c>
      <c r="H29" s="46" t="e">
        <f>(B29+E29+#REF!)</f>
        <v>#REF!</v>
      </c>
      <c r="I29" s="52">
        <f t="shared" si="1"/>
        <v>2804018</v>
      </c>
    </row>
    <row r="30" spans="1:9" x14ac:dyDescent="0.25">
      <c r="A30" s="30" t="s">
        <v>111</v>
      </c>
      <c r="B30" s="33">
        <f t="shared" si="2"/>
        <v>12291882</v>
      </c>
      <c r="C30" s="98">
        <v>2748813</v>
      </c>
      <c r="D30" s="122">
        <v>9543069</v>
      </c>
      <c r="E30" s="120">
        <v>110067</v>
      </c>
      <c r="F30" s="48"/>
      <c r="G30" s="48">
        <f t="shared" si="3"/>
        <v>110067</v>
      </c>
      <c r="H30" s="46" t="e">
        <f>(B30+E30+#REF!)</f>
        <v>#REF!</v>
      </c>
      <c r="I30" s="52">
        <f t="shared" si="1"/>
        <v>12401949</v>
      </c>
    </row>
    <row r="31" spans="1:9" x14ac:dyDescent="0.25">
      <c r="A31" s="30" t="s">
        <v>112</v>
      </c>
      <c r="B31" s="33">
        <f t="shared" si="2"/>
        <v>3574930</v>
      </c>
      <c r="C31" s="98">
        <v>633577</v>
      </c>
      <c r="D31" s="122">
        <v>2941353</v>
      </c>
      <c r="E31" s="120">
        <v>27731</v>
      </c>
      <c r="F31" s="48"/>
      <c r="G31" s="48">
        <f t="shared" si="3"/>
        <v>27731</v>
      </c>
      <c r="H31" s="46" t="e">
        <f>(B31+E31+#REF!)</f>
        <v>#REF!</v>
      </c>
      <c r="I31" s="52">
        <f t="shared" si="1"/>
        <v>3602661</v>
      </c>
    </row>
    <row r="32" spans="1:9" x14ac:dyDescent="0.25">
      <c r="A32" s="30" t="s">
        <v>113</v>
      </c>
      <c r="B32" s="33">
        <f t="shared" si="2"/>
        <v>3394076</v>
      </c>
      <c r="C32" s="98">
        <v>724643</v>
      </c>
      <c r="D32" s="122">
        <v>2669433</v>
      </c>
      <c r="E32" s="120">
        <v>59857</v>
      </c>
      <c r="F32" s="48"/>
      <c r="G32" s="48">
        <f t="shared" si="3"/>
        <v>59857</v>
      </c>
      <c r="H32" s="46" t="e">
        <f>(B32+E32+#REF!)</f>
        <v>#REF!</v>
      </c>
      <c r="I32" s="52">
        <f t="shared" si="1"/>
        <v>3453933</v>
      </c>
    </row>
    <row r="33" spans="1:9" x14ac:dyDescent="0.25">
      <c r="A33" s="30" t="s">
        <v>114</v>
      </c>
      <c r="B33" s="33">
        <f t="shared" si="2"/>
        <v>3355410</v>
      </c>
      <c r="C33" s="98">
        <v>772763</v>
      </c>
      <c r="D33" s="122">
        <v>2582647</v>
      </c>
      <c r="E33" s="120">
        <v>46690</v>
      </c>
      <c r="F33" s="48"/>
      <c r="G33" s="48">
        <f t="shared" si="3"/>
        <v>46690</v>
      </c>
      <c r="H33" s="46" t="e">
        <f>(B33+E33+#REF!)</f>
        <v>#REF!</v>
      </c>
      <c r="I33" s="52">
        <f t="shared" si="1"/>
        <v>3402100</v>
      </c>
    </row>
    <row r="34" spans="1:9" x14ac:dyDescent="0.25">
      <c r="A34" s="30" t="s">
        <v>115</v>
      </c>
      <c r="B34" s="33">
        <f t="shared" si="2"/>
        <v>6026021</v>
      </c>
      <c r="C34" s="98">
        <v>1255280</v>
      </c>
      <c r="D34" s="122">
        <v>4770741</v>
      </c>
      <c r="E34" s="120">
        <v>68826</v>
      </c>
      <c r="F34" s="48"/>
      <c r="G34" s="48">
        <f t="shared" si="3"/>
        <v>68826</v>
      </c>
      <c r="H34" s="46" t="e">
        <f>(B34+E34+#REF!)</f>
        <v>#REF!</v>
      </c>
      <c r="I34" s="52">
        <f t="shared" si="1"/>
        <v>6094847</v>
      </c>
    </row>
    <row r="35" spans="1:9" x14ac:dyDescent="0.25">
      <c r="A35" s="30" t="s">
        <v>116</v>
      </c>
      <c r="B35" s="33">
        <f t="shared" si="2"/>
        <v>4918298</v>
      </c>
      <c r="C35" s="98">
        <v>1031190</v>
      </c>
      <c r="D35" s="122">
        <v>3887108</v>
      </c>
      <c r="E35" s="120">
        <v>22480</v>
      </c>
      <c r="F35" s="48"/>
      <c r="G35" s="48">
        <f t="shared" si="3"/>
        <v>22480</v>
      </c>
      <c r="H35" s="46" t="e">
        <f>(B35+E35+#REF!)</f>
        <v>#REF!</v>
      </c>
      <c r="I35" s="52">
        <f t="shared" si="1"/>
        <v>4940778</v>
      </c>
    </row>
    <row r="36" spans="1:9" x14ac:dyDescent="0.25">
      <c r="A36" s="30" t="s">
        <v>117</v>
      </c>
      <c r="B36" s="33">
        <f t="shared" si="2"/>
        <v>6445621</v>
      </c>
      <c r="C36" s="98">
        <v>1357725</v>
      </c>
      <c r="D36" s="122">
        <v>5087896</v>
      </c>
      <c r="E36" s="120">
        <v>132608</v>
      </c>
      <c r="F36" s="48"/>
      <c r="G36" s="48">
        <f t="shared" si="3"/>
        <v>132608</v>
      </c>
      <c r="H36" s="46" t="e">
        <f>(B36+E36+#REF!)</f>
        <v>#REF!</v>
      </c>
      <c r="I36" s="52">
        <f t="shared" si="1"/>
        <v>6578229</v>
      </c>
    </row>
    <row r="37" spans="1:9" x14ac:dyDescent="0.25">
      <c r="A37" s="30" t="s">
        <v>118</v>
      </c>
      <c r="B37" s="33">
        <f t="shared" si="2"/>
        <v>5209015</v>
      </c>
      <c r="C37" s="98">
        <v>1127027</v>
      </c>
      <c r="D37" s="122">
        <v>4081988</v>
      </c>
      <c r="E37" s="120">
        <v>48740</v>
      </c>
      <c r="F37" s="48"/>
      <c r="G37" s="48">
        <f t="shared" si="3"/>
        <v>48740</v>
      </c>
      <c r="H37" s="46" t="e">
        <f>(B37+E37+#REF!)</f>
        <v>#REF!</v>
      </c>
      <c r="I37" s="52">
        <f t="shared" si="1"/>
        <v>5257755</v>
      </c>
    </row>
    <row r="38" spans="1:9" x14ac:dyDescent="0.25">
      <c r="A38" s="30" t="s">
        <v>119</v>
      </c>
      <c r="B38" s="33">
        <f t="shared" si="2"/>
        <v>14452872</v>
      </c>
      <c r="C38" s="98">
        <v>3232772</v>
      </c>
      <c r="D38" s="122">
        <v>11220100</v>
      </c>
      <c r="E38" s="120">
        <v>82776</v>
      </c>
      <c r="F38" s="48"/>
      <c r="G38" s="48">
        <f t="shared" si="3"/>
        <v>82776</v>
      </c>
      <c r="H38" s="46" t="e">
        <f>(B38+E38+#REF!)</f>
        <v>#REF!</v>
      </c>
      <c r="I38" s="52">
        <f t="shared" si="1"/>
        <v>14535648</v>
      </c>
    </row>
    <row r="39" spans="1:9" x14ac:dyDescent="0.25">
      <c r="A39" s="30" t="s">
        <v>120</v>
      </c>
      <c r="B39" s="33">
        <f t="shared" si="2"/>
        <v>5709962</v>
      </c>
      <c r="C39" s="98">
        <v>1266322</v>
      </c>
      <c r="D39" s="122">
        <v>4443640</v>
      </c>
      <c r="E39" s="120">
        <v>21112</v>
      </c>
      <c r="F39" s="48"/>
      <c r="G39" s="48">
        <f t="shared" si="3"/>
        <v>21112</v>
      </c>
      <c r="H39" s="46" t="e">
        <f>(B39+E39+#REF!)</f>
        <v>#REF!</v>
      </c>
      <c r="I39" s="52">
        <f t="shared" si="1"/>
        <v>5731074</v>
      </c>
    </row>
    <row r="40" spans="1:9" x14ac:dyDescent="0.25">
      <c r="A40" s="30" t="s">
        <v>121</v>
      </c>
      <c r="B40" s="33">
        <f t="shared" si="2"/>
        <v>6923930</v>
      </c>
      <c r="C40" s="98">
        <v>1381420</v>
      </c>
      <c r="D40" s="122">
        <v>5542510</v>
      </c>
      <c r="E40" s="120">
        <v>89444</v>
      </c>
      <c r="F40" s="48"/>
      <c r="G40" s="48">
        <f t="shared" si="3"/>
        <v>89444</v>
      </c>
      <c r="H40" s="46" t="e">
        <f>(B40+E40+#REF!)</f>
        <v>#REF!</v>
      </c>
      <c r="I40" s="52">
        <f t="shared" si="1"/>
        <v>7013374</v>
      </c>
    </row>
    <row r="41" spans="1:9" x14ac:dyDescent="0.25">
      <c r="A41" s="30" t="s">
        <v>122</v>
      </c>
      <c r="B41" s="33">
        <f t="shared" si="2"/>
        <v>0</v>
      </c>
      <c r="C41" s="98"/>
      <c r="D41" s="122"/>
      <c r="E41" s="120"/>
      <c r="F41" s="48"/>
      <c r="G41" s="48">
        <f t="shared" si="3"/>
        <v>0</v>
      </c>
      <c r="H41" s="46" t="e">
        <f>(B41+E41+#REF!)</f>
        <v>#REF!</v>
      </c>
      <c r="I41" s="52">
        <f t="shared" si="1"/>
        <v>0</v>
      </c>
    </row>
    <row r="42" spans="1:9" x14ac:dyDescent="0.25">
      <c r="A42" s="30" t="s">
        <v>123</v>
      </c>
      <c r="B42" s="33">
        <f t="shared" si="2"/>
        <v>7257218</v>
      </c>
      <c r="C42" s="98">
        <v>1637502</v>
      </c>
      <c r="D42" s="122">
        <v>5619716</v>
      </c>
      <c r="E42" s="120">
        <v>143235</v>
      </c>
      <c r="F42" s="48"/>
      <c r="G42" s="48">
        <f t="shared" si="3"/>
        <v>143235</v>
      </c>
      <c r="H42" s="46" t="e">
        <f>(B42+E42+#REF!)</f>
        <v>#REF!</v>
      </c>
      <c r="I42" s="52">
        <f t="shared" si="1"/>
        <v>7400453</v>
      </c>
    </row>
    <row r="43" spans="1:9" x14ac:dyDescent="0.25">
      <c r="A43" s="30" t="s">
        <v>124</v>
      </c>
      <c r="B43" s="33">
        <f t="shared" si="2"/>
        <v>5872996</v>
      </c>
      <c r="C43" s="98">
        <v>1261894</v>
      </c>
      <c r="D43" s="122">
        <v>4611102</v>
      </c>
      <c r="E43" s="120">
        <v>49966</v>
      </c>
      <c r="F43" s="48"/>
      <c r="G43" s="48">
        <f t="shared" si="3"/>
        <v>49966</v>
      </c>
      <c r="H43" s="46" t="e">
        <f>(B43+E43+#REF!)</f>
        <v>#REF!</v>
      </c>
      <c r="I43" s="52">
        <f t="shared" si="1"/>
        <v>5922962</v>
      </c>
    </row>
    <row r="44" spans="1:9" x14ac:dyDescent="0.25">
      <c r="A44" s="30" t="s">
        <v>125</v>
      </c>
      <c r="B44" s="33">
        <f t="shared" si="2"/>
        <v>2719542</v>
      </c>
      <c r="C44" s="98">
        <v>591132</v>
      </c>
      <c r="D44" s="122">
        <v>2128410</v>
      </c>
      <c r="E44" s="120">
        <v>13041</v>
      </c>
      <c r="F44" s="48"/>
      <c r="G44" s="48">
        <f t="shared" si="3"/>
        <v>13041</v>
      </c>
      <c r="H44" s="46" t="e">
        <f>(B44+E44+#REF!)</f>
        <v>#REF!</v>
      </c>
      <c r="I44" s="52">
        <f t="shared" si="1"/>
        <v>2732583</v>
      </c>
    </row>
    <row r="45" spans="1:9" x14ac:dyDescent="0.25">
      <c r="A45" s="30" t="s">
        <v>126</v>
      </c>
      <c r="B45" s="33">
        <f t="shared" si="2"/>
        <v>3306518</v>
      </c>
      <c r="C45" s="98">
        <v>682755</v>
      </c>
      <c r="D45" s="122">
        <v>2623763</v>
      </c>
      <c r="E45" s="120">
        <v>49614</v>
      </c>
      <c r="F45" s="48"/>
      <c r="G45" s="48">
        <f t="shared" si="3"/>
        <v>49614</v>
      </c>
      <c r="H45" s="46" t="e">
        <f>(B45+E45+#REF!)</f>
        <v>#REF!</v>
      </c>
      <c r="I45" s="52">
        <f t="shared" si="1"/>
        <v>3356132</v>
      </c>
    </row>
    <row r="46" spans="1:9" x14ac:dyDescent="0.25">
      <c r="A46" s="30" t="s">
        <v>127</v>
      </c>
      <c r="B46" s="33">
        <f t="shared" si="2"/>
        <v>6777335</v>
      </c>
      <c r="C46" s="98">
        <v>1645203</v>
      </c>
      <c r="D46" s="122">
        <v>5132132</v>
      </c>
      <c r="E46" s="120">
        <v>50736</v>
      </c>
      <c r="F46" s="48"/>
      <c r="G46" s="48">
        <f t="shared" si="3"/>
        <v>50736</v>
      </c>
      <c r="H46" s="46" t="e">
        <f>(B46+E46+#REF!)</f>
        <v>#REF!</v>
      </c>
      <c r="I46" s="52">
        <f t="shared" si="1"/>
        <v>6828071</v>
      </c>
    </row>
    <row r="47" spans="1:9" x14ac:dyDescent="0.25">
      <c r="A47" s="30" t="s">
        <v>128</v>
      </c>
      <c r="B47" s="33">
        <f t="shared" si="2"/>
        <v>2045042</v>
      </c>
      <c r="C47" s="98">
        <v>463206</v>
      </c>
      <c r="D47" s="122">
        <v>1581836</v>
      </c>
      <c r="E47" s="120">
        <v>41068</v>
      </c>
      <c r="F47" s="48"/>
      <c r="G47" s="48">
        <f t="shared" si="3"/>
        <v>41068</v>
      </c>
      <c r="H47" s="46" t="e">
        <f>(B47+E47+#REF!)</f>
        <v>#REF!</v>
      </c>
      <c r="I47" s="52">
        <f t="shared" si="1"/>
        <v>2086110</v>
      </c>
    </row>
    <row r="48" spans="1:9" x14ac:dyDescent="0.25">
      <c r="A48" s="30" t="s">
        <v>129</v>
      </c>
      <c r="B48" s="33">
        <f t="shared" si="2"/>
        <v>1880324</v>
      </c>
      <c r="C48" s="98">
        <v>318810</v>
      </c>
      <c r="D48" s="122">
        <v>1561514</v>
      </c>
      <c r="E48" s="120">
        <v>23296</v>
      </c>
      <c r="F48" s="48"/>
      <c r="G48" s="48">
        <f t="shared" si="3"/>
        <v>23296</v>
      </c>
      <c r="H48" s="46" t="e">
        <f>(B48+E48+#REF!)</f>
        <v>#REF!</v>
      </c>
      <c r="I48" s="52">
        <f t="shared" si="1"/>
        <v>1903620</v>
      </c>
    </row>
    <row r="49" spans="1:9" x14ac:dyDescent="0.25">
      <c r="A49" s="30" t="s">
        <v>130</v>
      </c>
      <c r="B49" s="33">
        <f t="shared" si="2"/>
        <v>5973385</v>
      </c>
      <c r="C49" s="98">
        <v>1104212</v>
      </c>
      <c r="D49" s="122">
        <v>4869173</v>
      </c>
      <c r="E49" s="120">
        <v>28354</v>
      </c>
      <c r="F49" s="48"/>
      <c r="G49" s="48">
        <f t="shared" si="3"/>
        <v>28354</v>
      </c>
      <c r="H49" s="46" t="e">
        <f>(B49+E49+#REF!)</f>
        <v>#REF!</v>
      </c>
      <c r="I49" s="52">
        <f t="shared" si="1"/>
        <v>6001739</v>
      </c>
    </row>
    <row r="50" spans="1:9" x14ac:dyDescent="0.25">
      <c r="A50" s="30" t="s">
        <v>131</v>
      </c>
      <c r="B50" s="33">
        <f t="shared" si="2"/>
        <v>1429347</v>
      </c>
      <c r="C50" s="98">
        <v>230274</v>
      </c>
      <c r="D50" s="122">
        <v>1199073</v>
      </c>
      <c r="E50" s="120">
        <v>38615</v>
      </c>
      <c r="F50" s="48"/>
      <c r="G50" s="48">
        <f t="shared" si="3"/>
        <v>38615</v>
      </c>
      <c r="H50" s="46" t="e">
        <f>(B50+E50+#REF!)</f>
        <v>#REF!</v>
      </c>
      <c r="I50" s="52">
        <f t="shared" si="1"/>
        <v>1467962</v>
      </c>
    </row>
    <row r="51" spans="1:9" x14ac:dyDescent="0.25">
      <c r="A51" s="30" t="s">
        <v>132</v>
      </c>
      <c r="B51" s="33">
        <f t="shared" si="2"/>
        <v>10331215</v>
      </c>
      <c r="C51" s="98">
        <v>2338758</v>
      </c>
      <c r="D51" s="122">
        <v>7992457</v>
      </c>
      <c r="E51" s="120">
        <v>97695</v>
      </c>
      <c r="F51" s="48"/>
      <c r="G51" s="48">
        <f t="shared" si="3"/>
        <v>97695</v>
      </c>
      <c r="H51" s="46" t="e">
        <f>(B51+E51+#REF!)</f>
        <v>#REF!</v>
      </c>
      <c r="I51" s="52">
        <f t="shared" si="1"/>
        <v>10428910</v>
      </c>
    </row>
    <row r="52" spans="1:9" x14ac:dyDescent="0.25">
      <c r="A52" s="30" t="s">
        <v>133</v>
      </c>
      <c r="B52" s="33">
        <f t="shared" si="2"/>
        <v>1506166</v>
      </c>
      <c r="C52" s="98">
        <v>308824</v>
      </c>
      <c r="D52" s="122">
        <v>1197342</v>
      </c>
      <c r="E52" s="120">
        <v>75025</v>
      </c>
      <c r="F52" s="48"/>
      <c r="G52" s="48">
        <f t="shared" si="3"/>
        <v>75025</v>
      </c>
      <c r="H52" s="46" t="e">
        <f>(B52+E52+#REF!)</f>
        <v>#REF!</v>
      </c>
      <c r="I52" s="52">
        <f t="shared" si="1"/>
        <v>1581191</v>
      </c>
    </row>
    <row r="53" spans="1:9" x14ac:dyDescent="0.25">
      <c r="A53" s="30" t="s">
        <v>134</v>
      </c>
      <c r="B53" s="33">
        <f t="shared" si="2"/>
        <v>10068612</v>
      </c>
      <c r="C53" s="98">
        <v>2105949</v>
      </c>
      <c r="D53" s="122">
        <v>7962663</v>
      </c>
      <c r="E53" s="120">
        <v>116731</v>
      </c>
      <c r="F53" s="48"/>
      <c r="G53" s="48">
        <f t="shared" si="3"/>
        <v>116731</v>
      </c>
      <c r="H53" s="46" t="e">
        <f>(B53+E53+#REF!)</f>
        <v>#REF!</v>
      </c>
      <c r="I53" s="52">
        <f t="shared" si="1"/>
        <v>10185343</v>
      </c>
    </row>
    <row r="54" spans="1:9" x14ac:dyDescent="0.25">
      <c r="A54" s="30" t="s">
        <v>135</v>
      </c>
      <c r="B54" s="33">
        <f t="shared" si="2"/>
        <v>0</v>
      </c>
      <c r="C54" s="98"/>
      <c r="D54" s="122"/>
      <c r="E54" s="120"/>
      <c r="F54" s="48"/>
      <c r="G54" s="48">
        <f t="shared" si="3"/>
        <v>0</v>
      </c>
      <c r="H54" s="46" t="e">
        <f>(B54+E54+#REF!)</f>
        <v>#REF!</v>
      </c>
      <c r="I54" s="52">
        <f t="shared" si="1"/>
        <v>0</v>
      </c>
    </row>
    <row r="55" spans="1:9" x14ac:dyDescent="0.25">
      <c r="A55" s="30" t="s">
        <v>136</v>
      </c>
      <c r="B55" s="33">
        <f t="shared" si="2"/>
        <v>7586569</v>
      </c>
      <c r="C55" s="98">
        <v>1599366</v>
      </c>
      <c r="D55" s="122">
        <v>5987203</v>
      </c>
      <c r="E55" s="120">
        <v>97691</v>
      </c>
      <c r="F55" s="48"/>
      <c r="G55" s="48">
        <f t="shared" si="3"/>
        <v>97691</v>
      </c>
      <c r="H55" s="46" t="e">
        <f>(B55+E55+#REF!)</f>
        <v>#REF!</v>
      </c>
      <c r="I55" s="52">
        <f t="shared" si="1"/>
        <v>7684260</v>
      </c>
    </row>
    <row r="56" spans="1:9" x14ac:dyDescent="0.25">
      <c r="A56" s="30" t="s">
        <v>137</v>
      </c>
      <c r="B56" s="33">
        <f t="shared" si="2"/>
        <v>12582067</v>
      </c>
      <c r="C56" s="98">
        <v>2763258</v>
      </c>
      <c r="D56" s="122">
        <v>9818809</v>
      </c>
      <c r="E56" s="120">
        <v>99995</v>
      </c>
      <c r="F56" s="48"/>
      <c r="G56" s="48">
        <f t="shared" si="3"/>
        <v>99995</v>
      </c>
      <c r="H56" s="46" t="e">
        <f>(B56+E56+#REF!)</f>
        <v>#REF!</v>
      </c>
      <c r="I56" s="52">
        <f t="shared" si="1"/>
        <v>12682062</v>
      </c>
    </row>
    <row r="57" spans="1:9" ht="14.4" thickBot="1" x14ac:dyDescent="0.3">
      <c r="A57" s="34" t="s">
        <v>138</v>
      </c>
      <c r="B57" s="33">
        <f t="shared" si="2"/>
        <v>6578576</v>
      </c>
      <c r="C57" s="126">
        <v>996242</v>
      </c>
      <c r="D57" s="127">
        <v>5582334</v>
      </c>
      <c r="E57" s="125">
        <v>13604</v>
      </c>
      <c r="F57" s="53"/>
      <c r="G57" s="48">
        <f t="shared" si="3"/>
        <v>13604</v>
      </c>
      <c r="H57" s="46"/>
      <c r="I57" s="52">
        <f t="shared" si="1"/>
        <v>6592180</v>
      </c>
    </row>
    <row r="60" spans="1:9" x14ac:dyDescent="0.25">
      <c r="A60" s="30" t="s">
        <v>58</v>
      </c>
      <c r="E60" s="30"/>
    </row>
    <row r="61" spans="1:9" x14ac:dyDescent="0.25">
      <c r="A61" s="30" t="s">
        <v>59</v>
      </c>
    </row>
    <row r="62" spans="1:9" x14ac:dyDescent="0.25">
      <c r="A62" s="30" t="s">
        <v>60</v>
      </c>
    </row>
    <row r="63" spans="1:9" x14ac:dyDescent="0.25">
      <c r="A63" s="30" t="s">
        <v>61</v>
      </c>
    </row>
    <row r="64" spans="1:9" x14ac:dyDescent="0.25">
      <c r="A64" s="34" t="s">
        <v>139</v>
      </c>
    </row>
  </sheetData>
  <sheetProtection algorithmName="SHA-512" hashValue="B0+d0zcrK6LKnW8MmLYDx4HEgoRCUyf0hPk0pwyTJ8Es8BXXOlnBh2b4eBVKoOx+kfDDmV3kiTPjKhRm7wgLvQ==" saltValue="8s99To3EhhW68wiuHIpU8g==" spinCount="100000" sheet="1" objects="1" scenarios="1"/>
  <mergeCells count="1">
    <mergeCell ref="A2:D2"/>
  </mergeCells>
  <phoneticPr fontId="26" type="noConversion"/>
  <pageMargins left="0.7" right="0.7" top="0.75" bottom="0.75" header="0.3" footer="0.3"/>
  <pageSetup orientation="portrait" horizontalDpi="4294967293" verticalDpi="0"/>
  <ignoredErrors>
    <ignoredError sqref="G18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3BF18-1326-4255-84E7-3E2BC92BA852}">
  <dimension ref="A2:J61"/>
  <sheetViews>
    <sheetView zoomScale="90" zoomScaleNormal="90" workbookViewId="0">
      <selection activeCell="C35" sqref="C35"/>
    </sheetView>
  </sheetViews>
  <sheetFormatPr defaultColWidth="9.109375" defaultRowHeight="14.4" x14ac:dyDescent="0.3"/>
  <cols>
    <col min="1" max="1" width="52" bestFit="1" customWidth="1"/>
    <col min="2" max="2" width="16.109375" bestFit="1" customWidth="1"/>
    <col min="3" max="3" width="20" bestFit="1" customWidth="1"/>
    <col min="4" max="4" width="20.5546875" bestFit="1" customWidth="1"/>
    <col min="5" max="5" width="16.33203125" style="3" bestFit="1" customWidth="1"/>
    <col min="6" max="6" width="15.88671875" customWidth="1"/>
    <col min="7" max="7" width="26.88671875" bestFit="1" customWidth="1"/>
    <col min="8" max="8" width="13.88671875" bestFit="1" customWidth="1"/>
    <col min="9" max="9" width="16.88671875" customWidth="1"/>
    <col min="10" max="10" width="23.88671875" hidden="1" customWidth="1"/>
  </cols>
  <sheetData>
    <row r="2" spans="1:10" ht="25.8" x14ac:dyDescent="0.5">
      <c r="A2" s="145" t="s">
        <v>140</v>
      </c>
      <c r="B2" s="145"/>
      <c r="C2" s="145"/>
      <c r="D2" s="145"/>
    </row>
    <row r="4" spans="1:10" s="10" customFormat="1" ht="17.25" customHeight="1" x14ac:dyDescent="0.3">
      <c r="B4" s="14" t="s">
        <v>75</v>
      </c>
      <c r="C4" s="14" t="s">
        <v>76</v>
      </c>
      <c r="D4" s="14" t="s">
        <v>77</v>
      </c>
      <c r="E4" s="14" t="s">
        <v>78</v>
      </c>
      <c r="F4" s="14" t="s">
        <v>79</v>
      </c>
      <c r="G4" s="14" t="s">
        <v>80</v>
      </c>
      <c r="H4" s="14" t="s">
        <v>81</v>
      </c>
      <c r="I4" s="14" t="s">
        <v>82</v>
      </c>
      <c r="J4" s="23" t="s">
        <v>40</v>
      </c>
    </row>
    <row r="5" spans="1:10" x14ac:dyDescent="0.3">
      <c r="B5" s="9" t="s">
        <v>41</v>
      </c>
      <c r="C5" s="9" t="s">
        <v>84</v>
      </c>
      <c r="D5" s="9" t="s">
        <v>43</v>
      </c>
      <c r="E5" s="9" t="s">
        <v>43</v>
      </c>
      <c r="F5" s="9" t="s">
        <v>43</v>
      </c>
      <c r="G5" s="9" t="s">
        <v>43</v>
      </c>
      <c r="H5" s="9" t="s">
        <v>43</v>
      </c>
      <c r="I5" s="9" t="s">
        <v>43</v>
      </c>
      <c r="J5" s="24" t="s">
        <v>43</v>
      </c>
    </row>
    <row r="6" spans="1:10" x14ac:dyDescent="0.3">
      <c r="E6"/>
    </row>
    <row r="7" spans="1:10" x14ac:dyDescent="0.3">
      <c r="A7" s="4" t="s">
        <v>89</v>
      </c>
      <c r="B7" s="5">
        <f>SUM(B9:B56)</f>
        <v>126355800</v>
      </c>
      <c r="C7" s="5">
        <f t="shared" ref="C7:I7" si="0">SUM(C9:C56)</f>
        <v>63177912</v>
      </c>
      <c r="D7" s="5">
        <f t="shared" si="0"/>
        <v>63177888</v>
      </c>
      <c r="E7" s="5">
        <f t="shared" si="0"/>
        <v>5733278</v>
      </c>
      <c r="F7" s="5">
        <f t="shared" ref="F7" si="1">SUM(F9:F56)</f>
        <v>265855</v>
      </c>
      <c r="G7" s="5">
        <f>SUM(G9:G56)</f>
        <v>132354933</v>
      </c>
      <c r="H7" s="5">
        <f t="shared" si="0"/>
        <v>17832797</v>
      </c>
      <c r="I7" s="5">
        <f t="shared" si="0"/>
        <v>150187730</v>
      </c>
      <c r="J7" s="5" t="e">
        <f>SUM(J9:J56)</f>
        <v>#REF!</v>
      </c>
    </row>
    <row r="8" spans="1:10" x14ac:dyDescent="0.3">
      <c r="A8" s="4"/>
      <c r="B8" s="5"/>
      <c r="C8" s="5"/>
      <c r="E8"/>
      <c r="J8" s="13"/>
    </row>
    <row r="9" spans="1:10" x14ac:dyDescent="0.3">
      <c r="A9" s="1" t="s">
        <v>90</v>
      </c>
      <c r="B9" s="8">
        <v>2172992</v>
      </c>
      <c r="C9" s="8">
        <f t="shared" ref="C9:C56" si="2">ROUND(+B9/2,0)</f>
        <v>1086496</v>
      </c>
      <c r="D9" s="22">
        <f>+B9-C9</f>
        <v>1086496</v>
      </c>
      <c r="E9" s="22">
        <v>108303</v>
      </c>
      <c r="F9" s="22">
        <v>0</v>
      </c>
      <c r="G9" s="22">
        <f>(B9+E9+F9)</f>
        <v>2281295</v>
      </c>
      <c r="H9" s="22">
        <v>371588</v>
      </c>
      <c r="I9" s="22">
        <f>G9+H9</f>
        <v>2652883</v>
      </c>
      <c r="J9" s="25" t="e">
        <f>(B9+E9+#REF!)</f>
        <v>#REF!</v>
      </c>
    </row>
    <row r="10" spans="1:10" x14ac:dyDescent="0.3">
      <c r="A10" s="1" t="s">
        <v>91</v>
      </c>
      <c r="B10" s="8">
        <v>1175052</v>
      </c>
      <c r="C10" s="8">
        <f t="shared" si="2"/>
        <v>587526</v>
      </c>
      <c r="D10" s="22">
        <f t="shared" ref="D10:D56" si="3">+B10-C10</f>
        <v>587526</v>
      </c>
      <c r="E10" s="22">
        <v>0</v>
      </c>
      <c r="F10" s="22">
        <v>0</v>
      </c>
      <c r="G10" s="22">
        <f t="shared" ref="G10:G57" si="4">(B10+E10+F10)</f>
        <v>1175052</v>
      </c>
      <c r="H10" s="22">
        <v>297270</v>
      </c>
      <c r="I10" s="22">
        <f t="shared" ref="I10:I57" si="5">G10+H10</f>
        <v>1472322</v>
      </c>
      <c r="J10" s="25" t="e">
        <f>(B10+E10+#REF!)</f>
        <v>#REF!</v>
      </c>
    </row>
    <row r="11" spans="1:10" x14ac:dyDescent="0.3">
      <c r="A11" s="1" t="s">
        <v>92</v>
      </c>
      <c r="B11" s="8">
        <v>5708949</v>
      </c>
      <c r="C11" s="8">
        <f t="shared" si="2"/>
        <v>2854475</v>
      </c>
      <c r="D11" s="22">
        <f t="shared" si="3"/>
        <v>2854474</v>
      </c>
      <c r="E11" s="22">
        <v>360680</v>
      </c>
      <c r="F11" s="22">
        <v>0</v>
      </c>
      <c r="G11" s="22">
        <f t="shared" si="4"/>
        <v>6069629</v>
      </c>
      <c r="H11" s="22">
        <v>971127</v>
      </c>
      <c r="I11" s="22">
        <f t="shared" si="5"/>
        <v>7040756</v>
      </c>
      <c r="J11" s="25" t="e">
        <f>(B11+E11+#REF!)</f>
        <v>#REF!</v>
      </c>
    </row>
    <row r="12" spans="1:10" x14ac:dyDescent="0.3">
      <c r="A12" s="1" t="s">
        <v>93</v>
      </c>
      <c r="B12" s="8">
        <v>3220360</v>
      </c>
      <c r="C12" s="8">
        <f t="shared" si="2"/>
        <v>1610180</v>
      </c>
      <c r="D12" s="22">
        <f t="shared" si="3"/>
        <v>1610180</v>
      </c>
      <c r="E12" s="22">
        <v>231627</v>
      </c>
      <c r="F12" s="22">
        <v>0</v>
      </c>
      <c r="G12" s="22">
        <f t="shared" si="4"/>
        <v>3451987</v>
      </c>
      <c r="H12" s="22">
        <v>377195</v>
      </c>
      <c r="I12" s="22">
        <f t="shared" si="5"/>
        <v>3829182</v>
      </c>
      <c r="J12" s="25" t="e">
        <f>(B12+E12+#REF!)</f>
        <v>#REF!</v>
      </c>
    </row>
    <row r="13" spans="1:10" x14ac:dyDescent="0.3">
      <c r="A13" s="1" t="s">
        <v>94</v>
      </c>
      <c r="B13" s="8">
        <v>2144024</v>
      </c>
      <c r="C13" s="8">
        <f t="shared" si="2"/>
        <v>1072012</v>
      </c>
      <c r="D13" s="22">
        <f t="shared" si="3"/>
        <v>1072012</v>
      </c>
      <c r="E13" s="22">
        <v>149035</v>
      </c>
      <c r="F13" s="22">
        <v>0</v>
      </c>
      <c r="G13" s="22">
        <f t="shared" si="4"/>
        <v>2293059</v>
      </c>
      <c r="H13" s="22">
        <v>529183</v>
      </c>
      <c r="I13" s="22">
        <f t="shared" si="5"/>
        <v>2822242</v>
      </c>
      <c r="J13" s="25" t="e">
        <f>(B13+E13+#REF!)</f>
        <v>#REF!</v>
      </c>
    </row>
    <row r="14" spans="1:10" x14ac:dyDescent="0.3">
      <c r="A14" s="1" t="s">
        <v>95</v>
      </c>
      <c r="B14" s="8">
        <v>4919757</v>
      </c>
      <c r="C14" s="8">
        <f t="shared" si="2"/>
        <v>2459879</v>
      </c>
      <c r="D14" s="22">
        <f t="shared" si="3"/>
        <v>2459878</v>
      </c>
      <c r="E14" s="22">
        <v>644844</v>
      </c>
      <c r="F14" s="22">
        <v>0</v>
      </c>
      <c r="G14" s="22">
        <f t="shared" si="4"/>
        <v>5564601</v>
      </c>
      <c r="H14" s="22">
        <v>811280</v>
      </c>
      <c r="I14" s="22">
        <f t="shared" si="5"/>
        <v>6375881</v>
      </c>
      <c r="J14" s="25" t="e">
        <f>(B14+E14+#REF!)</f>
        <v>#REF!</v>
      </c>
    </row>
    <row r="15" spans="1:10" x14ac:dyDescent="0.3">
      <c r="A15" s="1" t="s">
        <v>96</v>
      </c>
      <c r="B15" s="8">
        <v>1429900</v>
      </c>
      <c r="C15" s="8">
        <f t="shared" si="2"/>
        <v>714950</v>
      </c>
      <c r="D15" s="22">
        <f t="shared" si="3"/>
        <v>714950</v>
      </c>
      <c r="E15" s="22">
        <v>103762</v>
      </c>
      <c r="F15" s="22">
        <v>0</v>
      </c>
      <c r="G15" s="22">
        <f t="shared" si="4"/>
        <v>1533662</v>
      </c>
      <c r="H15" s="22">
        <v>336634</v>
      </c>
      <c r="I15" s="22">
        <f t="shared" si="5"/>
        <v>1870296</v>
      </c>
      <c r="J15" s="25" t="e">
        <f>(B15+E15+#REF!)</f>
        <v>#REF!</v>
      </c>
    </row>
    <row r="16" spans="1:10" x14ac:dyDescent="0.3">
      <c r="A16" s="1" t="s">
        <v>97</v>
      </c>
      <c r="B16" s="8">
        <v>2993998</v>
      </c>
      <c r="C16" s="8">
        <f t="shared" si="2"/>
        <v>1496999</v>
      </c>
      <c r="D16" s="22">
        <f t="shared" si="3"/>
        <v>1496999</v>
      </c>
      <c r="E16" s="22">
        <v>202390</v>
      </c>
      <c r="F16" s="22">
        <v>0</v>
      </c>
      <c r="G16" s="22">
        <f t="shared" si="4"/>
        <v>3196388</v>
      </c>
      <c r="H16" s="22">
        <v>294991</v>
      </c>
      <c r="I16" s="22">
        <f t="shared" si="5"/>
        <v>3491379</v>
      </c>
      <c r="J16" s="25" t="e">
        <f>(B16+E16+#REF!)</f>
        <v>#REF!</v>
      </c>
    </row>
    <row r="17" spans="1:10" x14ac:dyDescent="0.3">
      <c r="A17" s="1" t="s">
        <v>98</v>
      </c>
      <c r="B17" s="8">
        <v>5035279</v>
      </c>
      <c r="C17" s="8">
        <f t="shared" si="2"/>
        <v>2517640</v>
      </c>
      <c r="D17" s="22">
        <f t="shared" si="3"/>
        <v>2517639</v>
      </c>
      <c r="E17" s="22">
        <v>330388</v>
      </c>
      <c r="F17" s="22">
        <v>0</v>
      </c>
      <c r="G17" s="22">
        <f t="shared" si="4"/>
        <v>5365667</v>
      </c>
      <c r="H17" s="22">
        <v>579339</v>
      </c>
      <c r="I17" s="22">
        <f t="shared" si="5"/>
        <v>5945006</v>
      </c>
      <c r="J17" s="25" t="e">
        <f>(B17+E17+#REF!)</f>
        <v>#REF!</v>
      </c>
    </row>
    <row r="18" spans="1:10" x14ac:dyDescent="0.3">
      <c r="A18" s="1" t="s">
        <v>99</v>
      </c>
      <c r="B18" s="8">
        <v>9100886</v>
      </c>
      <c r="C18" s="8">
        <f t="shared" si="2"/>
        <v>4550443</v>
      </c>
      <c r="D18" s="22">
        <f t="shared" si="3"/>
        <v>4550443</v>
      </c>
      <c r="E18" s="22">
        <v>37425</v>
      </c>
      <c r="F18" s="22">
        <v>0</v>
      </c>
      <c r="G18" s="22">
        <f t="shared" si="4"/>
        <v>9138311</v>
      </c>
      <c r="H18" s="22">
        <v>857210</v>
      </c>
      <c r="I18" s="22">
        <f t="shared" si="5"/>
        <v>9995521</v>
      </c>
      <c r="J18" s="25" t="e">
        <f>(B18+E18+#REF!)</f>
        <v>#REF!</v>
      </c>
    </row>
    <row r="19" spans="1:10" x14ac:dyDescent="0.3">
      <c r="A19" s="1" t="s">
        <v>100</v>
      </c>
      <c r="B19" s="8">
        <v>4973042</v>
      </c>
      <c r="C19" s="8">
        <f t="shared" si="2"/>
        <v>2486521</v>
      </c>
      <c r="D19" s="22">
        <f t="shared" si="3"/>
        <v>2486521</v>
      </c>
      <c r="E19" s="22">
        <v>333508</v>
      </c>
      <c r="F19" s="22">
        <v>0</v>
      </c>
      <c r="G19" s="22">
        <f t="shared" si="4"/>
        <v>5306550</v>
      </c>
      <c r="H19" s="22">
        <v>265111</v>
      </c>
      <c r="I19" s="22">
        <f t="shared" si="5"/>
        <v>5571661</v>
      </c>
      <c r="J19" s="25" t="e">
        <f>(B19+E19+#REF!)</f>
        <v>#REF!</v>
      </c>
    </row>
    <row r="20" spans="1:10" x14ac:dyDescent="0.3">
      <c r="A20" s="1" t="s">
        <v>101</v>
      </c>
      <c r="B20" s="8">
        <v>942073</v>
      </c>
      <c r="C20" s="8">
        <f t="shared" si="2"/>
        <v>471037</v>
      </c>
      <c r="D20" s="22">
        <f t="shared" si="3"/>
        <v>471036</v>
      </c>
      <c r="E20" s="22">
        <v>47177</v>
      </c>
      <c r="F20" s="22">
        <v>0</v>
      </c>
      <c r="G20" s="22">
        <f t="shared" si="4"/>
        <v>989250</v>
      </c>
      <c r="H20" s="22">
        <v>262081</v>
      </c>
      <c r="I20" s="22">
        <f t="shared" si="5"/>
        <v>1251331</v>
      </c>
      <c r="J20" s="25" t="e">
        <f>(B20+E20+#REF!)</f>
        <v>#REF!</v>
      </c>
    </row>
    <row r="21" spans="1:10" x14ac:dyDescent="0.3">
      <c r="A21" s="1" t="s">
        <v>102</v>
      </c>
      <c r="B21" s="8">
        <v>4600718</v>
      </c>
      <c r="C21" s="8">
        <f t="shared" si="2"/>
        <v>2300359</v>
      </c>
      <c r="D21" s="22">
        <f t="shared" si="3"/>
        <v>2300359</v>
      </c>
      <c r="E21" s="22">
        <v>299897</v>
      </c>
      <c r="F21" s="22">
        <v>0</v>
      </c>
      <c r="G21" s="22">
        <f t="shared" si="4"/>
        <v>4900615</v>
      </c>
      <c r="H21" s="22">
        <v>297983</v>
      </c>
      <c r="I21" s="22">
        <f t="shared" si="5"/>
        <v>5198598</v>
      </c>
      <c r="J21" s="25" t="e">
        <f>(B21+E21+#REF!)</f>
        <v>#REF!</v>
      </c>
    </row>
    <row r="22" spans="1:10" x14ac:dyDescent="0.3">
      <c r="A22" s="1" t="s">
        <v>141</v>
      </c>
      <c r="B22" s="8">
        <v>279328</v>
      </c>
      <c r="C22" s="8">
        <f t="shared" si="2"/>
        <v>139664</v>
      </c>
      <c r="D22" s="22">
        <f t="shared" si="3"/>
        <v>139664</v>
      </c>
      <c r="E22" s="22">
        <v>14710</v>
      </c>
      <c r="F22" s="22">
        <v>205962</v>
      </c>
      <c r="G22" s="22">
        <f t="shared" si="4"/>
        <v>500000</v>
      </c>
      <c r="H22" s="22">
        <v>61920</v>
      </c>
      <c r="I22" s="22">
        <f t="shared" si="5"/>
        <v>561920</v>
      </c>
      <c r="J22" s="25" t="e">
        <f>(B22+E22+#REF!)</f>
        <v>#REF!</v>
      </c>
    </row>
    <row r="23" spans="1:10" x14ac:dyDescent="0.3">
      <c r="A23" s="1" t="s">
        <v>104</v>
      </c>
      <c r="B23" s="8">
        <v>2092953</v>
      </c>
      <c r="C23" s="8">
        <f t="shared" si="2"/>
        <v>1046477</v>
      </c>
      <c r="D23" s="22">
        <f t="shared" si="3"/>
        <v>1046476</v>
      </c>
      <c r="E23" s="22">
        <v>0</v>
      </c>
      <c r="F23" s="22">
        <v>0</v>
      </c>
      <c r="G23" s="22">
        <f t="shared" si="4"/>
        <v>2092953</v>
      </c>
      <c r="H23" s="22">
        <v>298091</v>
      </c>
      <c r="I23" s="22">
        <f t="shared" si="5"/>
        <v>2391044</v>
      </c>
      <c r="J23" s="25" t="e">
        <f>(B23+E23+#REF!)</f>
        <v>#REF!</v>
      </c>
    </row>
    <row r="24" spans="1:10" x14ac:dyDescent="0.3">
      <c r="A24" s="1" t="s">
        <v>105</v>
      </c>
      <c r="B24" s="8">
        <v>911809</v>
      </c>
      <c r="C24" s="8">
        <f t="shared" si="2"/>
        <v>455905</v>
      </c>
      <c r="D24" s="22">
        <f t="shared" si="3"/>
        <v>455904</v>
      </c>
      <c r="E24" s="22">
        <v>45217</v>
      </c>
      <c r="F24" s="22">
        <v>0</v>
      </c>
      <c r="G24" s="22">
        <f t="shared" si="4"/>
        <v>957026</v>
      </c>
      <c r="H24" s="22">
        <v>172800</v>
      </c>
      <c r="I24" s="22">
        <f t="shared" si="5"/>
        <v>1129826</v>
      </c>
      <c r="J24" s="25" t="e">
        <f>(B24+E24+#REF!)</f>
        <v>#REF!</v>
      </c>
    </row>
    <row r="25" spans="1:10" x14ac:dyDescent="0.3">
      <c r="A25" s="1" t="s">
        <v>106</v>
      </c>
      <c r="B25" s="8">
        <v>3704633</v>
      </c>
      <c r="C25" s="8">
        <f t="shared" si="2"/>
        <v>1852317</v>
      </c>
      <c r="D25" s="22">
        <f t="shared" si="3"/>
        <v>1852316</v>
      </c>
      <c r="E25" s="22">
        <v>183980</v>
      </c>
      <c r="F25" s="22">
        <v>0</v>
      </c>
      <c r="G25" s="22">
        <f t="shared" si="4"/>
        <v>3888613</v>
      </c>
      <c r="H25" s="22">
        <v>412453</v>
      </c>
      <c r="I25" s="22">
        <f t="shared" si="5"/>
        <v>4301066</v>
      </c>
      <c r="J25" s="25" t="e">
        <f>(B25+E25+#REF!)</f>
        <v>#REF!</v>
      </c>
    </row>
    <row r="26" spans="1:10" x14ac:dyDescent="0.3">
      <c r="A26" s="1" t="s">
        <v>107</v>
      </c>
      <c r="B26" s="8">
        <v>1373121</v>
      </c>
      <c r="C26" s="8">
        <f t="shared" si="2"/>
        <v>686561</v>
      </c>
      <c r="D26" s="22">
        <f t="shared" si="3"/>
        <v>686560</v>
      </c>
      <c r="E26" s="22">
        <v>0</v>
      </c>
      <c r="F26" s="22">
        <v>0</v>
      </c>
      <c r="G26" s="22">
        <f t="shared" si="4"/>
        <v>1373121</v>
      </c>
      <c r="H26" s="22">
        <v>130981</v>
      </c>
      <c r="I26" s="22">
        <f t="shared" si="5"/>
        <v>1504102</v>
      </c>
      <c r="J26" s="25" t="e">
        <f>(B26+E26+#REF!)</f>
        <v>#REF!</v>
      </c>
    </row>
    <row r="27" spans="1:10" x14ac:dyDescent="0.3">
      <c r="A27" s="1" t="s">
        <v>108</v>
      </c>
      <c r="B27" s="8">
        <v>1452644</v>
      </c>
      <c r="C27" s="8">
        <f t="shared" si="2"/>
        <v>726322</v>
      </c>
      <c r="D27" s="22">
        <f t="shared" si="3"/>
        <v>726322</v>
      </c>
      <c r="E27" s="22">
        <v>73351</v>
      </c>
      <c r="F27" s="22">
        <v>0</v>
      </c>
      <c r="G27" s="22">
        <f t="shared" si="4"/>
        <v>1525995</v>
      </c>
      <c r="H27" s="22">
        <v>442119</v>
      </c>
      <c r="I27" s="22">
        <f t="shared" si="5"/>
        <v>1968114</v>
      </c>
      <c r="J27" s="25" t="e">
        <f>(B27+E27+#REF!)</f>
        <v>#REF!</v>
      </c>
    </row>
    <row r="28" spans="1:10" x14ac:dyDescent="0.3">
      <c r="A28" s="1" t="s">
        <v>109</v>
      </c>
      <c r="B28" s="8">
        <v>1245792</v>
      </c>
      <c r="C28" s="8">
        <f t="shared" si="2"/>
        <v>622896</v>
      </c>
      <c r="D28" s="22">
        <f t="shared" si="3"/>
        <v>622896</v>
      </c>
      <c r="E28" s="22">
        <v>0</v>
      </c>
      <c r="F28" s="22">
        <v>0</v>
      </c>
      <c r="G28" s="22">
        <f t="shared" si="4"/>
        <v>1245792</v>
      </c>
      <c r="H28" s="22">
        <v>190198</v>
      </c>
      <c r="I28" s="22">
        <f t="shared" si="5"/>
        <v>1435990</v>
      </c>
      <c r="J28" s="25" t="e">
        <f>(B28+E28+#REF!)</f>
        <v>#REF!</v>
      </c>
    </row>
    <row r="29" spans="1:10" x14ac:dyDescent="0.3">
      <c r="A29" s="1" t="s">
        <v>110</v>
      </c>
      <c r="B29" s="8">
        <v>5497625</v>
      </c>
      <c r="C29" s="8">
        <f t="shared" si="2"/>
        <v>2748813</v>
      </c>
      <c r="D29" s="22">
        <f t="shared" si="3"/>
        <v>2748812</v>
      </c>
      <c r="E29" s="22">
        <v>366180</v>
      </c>
      <c r="F29" s="22">
        <v>0</v>
      </c>
      <c r="G29" s="22">
        <f t="shared" si="4"/>
        <v>5863805</v>
      </c>
      <c r="H29" s="22">
        <v>338390</v>
      </c>
      <c r="I29" s="22">
        <f t="shared" si="5"/>
        <v>6202195</v>
      </c>
      <c r="J29" s="25" t="e">
        <f>(B29+E29+#REF!)</f>
        <v>#REF!</v>
      </c>
    </row>
    <row r="30" spans="1:10" x14ac:dyDescent="0.3">
      <c r="A30" s="1" t="s">
        <v>111</v>
      </c>
      <c r="B30" s="8">
        <v>1267153</v>
      </c>
      <c r="C30" s="8">
        <f t="shared" si="2"/>
        <v>633577</v>
      </c>
      <c r="D30" s="22">
        <f t="shared" si="3"/>
        <v>633576</v>
      </c>
      <c r="E30" s="22">
        <v>63033</v>
      </c>
      <c r="F30" s="22">
        <v>0</v>
      </c>
      <c r="G30" s="22">
        <f t="shared" si="4"/>
        <v>1330186</v>
      </c>
      <c r="H30" s="22">
        <v>319794</v>
      </c>
      <c r="I30" s="22">
        <f t="shared" si="5"/>
        <v>1649980</v>
      </c>
      <c r="J30" s="25" t="e">
        <f>(B30+E30+#REF!)</f>
        <v>#REF!</v>
      </c>
    </row>
    <row r="31" spans="1:10" x14ac:dyDescent="0.3">
      <c r="A31" s="1" t="s">
        <v>112</v>
      </c>
      <c r="B31" s="8">
        <v>1449286</v>
      </c>
      <c r="C31" s="8">
        <f t="shared" si="2"/>
        <v>724643</v>
      </c>
      <c r="D31" s="22">
        <f t="shared" si="3"/>
        <v>724643</v>
      </c>
      <c r="E31" s="22">
        <v>71989</v>
      </c>
      <c r="F31" s="22">
        <v>0</v>
      </c>
      <c r="G31" s="22">
        <f t="shared" si="4"/>
        <v>1521275</v>
      </c>
      <c r="H31" s="22">
        <v>326827</v>
      </c>
      <c r="I31" s="22">
        <f t="shared" si="5"/>
        <v>1848102</v>
      </c>
      <c r="J31" s="25" t="e">
        <f>(B31+E31+#REF!)</f>
        <v>#REF!</v>
      </c>
    </row>
    <row r="32" spans="1:10" x14ac:dyDescent="0.3">
      <c r="A32" s="1" t="s">
        <v>113</v>
      </c>
      <c r="B32" s="8">
        <v>1545526</v>
      </c>
      <c r="C32" s="8">
        <f t="shared" si="2"/>
        <v>772763</v>
      </c>
      <c r="D32" s="22">
        <f t="shared" si="3"/>
        <v>772763</v>
      </c>
      <c r="E32" s="22">
        <v>76590</v>
      </c>
      <c r="F32" s="22">
        <v>0</v>
      </c>
      <c r="G32" s="22">
        <f t="shared" si="4"/>
        <v>1622116</v>
      </c>
      <c r="H32" s="22">
        <v>289549</v>
      </c>
      <c r="I32" s="22">
        <f t="shared" si="5"/>
        <v>1911665</v>
      </c>
      <c r="J32" s="25" t="e">
        <f>(B32+E32+#REF!)</f>
        <v>#REF!</v>
      </c>
    </row>
    <row r="33" spans="1:10" x14ac:dyDescent="0.3">
      <c r="A33" s="1" t="s">
        <v>114</v>
      </c>
      <c r="B33" s="8">
        <v>2510560</v>
      </c>
      <c r="C33" s="8">
        <f t="shared" si="2"/>
        <v>1255280</v>
      </c>
      <c r="D33" s="22">
        <f t="shared" si="3"/>
        <v>1255280</v>
      </c>
      <c r="E33" s="22">
        <v>127435</v>
      </c>
      <c r="F33" s="22">
        <v>0</v>
      </c>
      <c r="G33" s="22">
        <f t="shared" si="4"/>
        <v>2637995</v>
      </c>
      <c r="H33" s="22">
        <v>384576</v>
      </c>
      <c r="I33" s="22">
        <f t="shared" si="5"/>
        <v>3022571</v>
      </c>
      <c r="J33" s="25" t="e">
        <f>(B33+E33+#REF!)</f>
        <v>#REF!</v>
      </c>
    </row>
    <row r="34" spans="1:10" x14ac:dyDescent="0.3">
      <c r="A34" s="1" t="s">
        <v>115</v>
      </c>
      <c r="B34" s="8">
        <v>2062380</v>
      </c>
      <c r="C34" s="8">
        <f t="shared" si="2"/>
        <v>1031190</v>
      </c>
      <c r="D34" s="22">
        <f t="shared" si="3"/>
        <v>1031190</v>
      </c>
      <c r="E34" s="22">
        <v>0</v>
      </c>
      <c r="F34" s="22">
        <v>0</v>
      </c>
      <c r="G34" s="22">
        <f t="shared" si="4"/>
        <v>2062380</v>
      </c>
      <c r="H34" s="22">
        <v>295959</v>
      </c>
      <c r="I34" s="22">
        <f t="shared" si="5"/>
        <v>2358339</v>
      </c>
      <c r="J34" s="25" t="e">
        <f>(B34+E34+#REF!)</f>
        <v>#REF!</v>
      </c>
    </row>
    <row r="35" spans="1:10" x14ac:dyDescent="0.3">
      <c r="A35" s="1" t="s">
        <v>116</v>
      </c>
      <c r="B35" s="8">
        <v>2715449</v>
      </c>
      <c r="C35" s="8">
        <f t="shared" si="2"/>
        <v>1357725</v>
      </c>
      <c r="D35" s="22">
        <f t="shared" si="3"/>
        <v>1357724</v>
      </c>
      <c r="E35" s="22">
        <v>0</v>
      </c>
      <c r="F35" s="22">
        <v>0</v>
      </c>
      <c r="G35" s="22">
        <f t="shared" si="4"/>
        <v>2715449</v>
      </c>
      <c r="H35" s="22">
        <v>376077</v>
      </c>
      <c r="I35" s="22">
        <f t="shared" si="5"/>
        <v>3091526</v>
      </c>
      <c r="J35" s="25" t="e">
        <f>(B35+E35+#REF!)</f>
        <v>#REF!</v>
      </c>
    </row>
    <row r="36" spans="1:10" x14ac:dyDescent="0.3">
      <c r="A36" s="1" t="s">
        <v>117</v>
      </c>
      <c r="B36" s="8">
        <v>434306</v>
      </c>
      <c r="C36" s="8">
        <f t="shared" si="2"/>
        <v>217153</v>
      </c>
      <c r="D36" s="22">
        <f t="shared" si="3"/>
        <v>217153</v>
      </c>
      <c r="E36" s="22">
        <v>21869</v>
      </c>
      <c r="F36" s="22">
        <v>43825</v>
      </c>
      <c r="G36" s="22">
        <f t="shared" si="4"/>
        <v>500000</v>
      </c>
      <c r="H36" s="22">
        <v>85760</v>
      </c>
      <c r="I36" s="22">
        <f t="shared" si="5"/>
        <v>585760</v>
      </c>
      <c r="J36" s="25" t="e">
        <f>(B36+E36+#REF!)</f>
        <v>#REF!</v>
      </c>
    </row>
    <row r="37" spans="1:10" x14ac:dyDescent="0.3">
      <c r="A37" s="1" t="s">
        <v>118</v>
      </c>
      <c r="B37" s="8">
        <v>2254053</v>
      </c>
      <c r="C37" s="8">
        <f t="shared" si="2"/>
        <v>1127027</v>
      </c>
      <c r="D37" s="22">
        <f t="shared" si="3"/>
        <v>1127026</v>
      </c>
      <c r="E37" s="22">
        <v>113318</v>
      </c>
      <c r="F37" s="22">
        <v>0</v>
      </c>
      <c r="G37" s="22">
        <f t="shared" si="4"/>
        <v>2367371</v>
      </c>
      <c r="H37" s="22">
        <v>122801</v>
      </c>
      <c r="I37" s="22">
        <f t="shared" si="5"/>
        <v>2490172</v>
      </c>
      <c r="J37" s="25" t="e">
        <f>(B37+E37+#REF!)</f>
        <v>#REF!</v>
      </c>
    </row>
    <row r="38" spans="1:10" x14ac:dyDescent="0.3">
      <c r="A38" s="1" t="s">
        <v>119</v>
      </c>
      <c r="B38" s="8">
        <v>6465543</v>
      </c>
      <c r="C38" s="8">
        <f t="shared" si="2"/>
        <v>3232772</v>
      </c>
      <c r="D38" s="22">
        <f t="shared" si="3"/>
        <v>3232771</v>
      </c>
      <c r="E38" s="22">
        <v>321615</v>
      </c>
      <c r="F38" s="22">
        <v>0</v>
      </c>
      <c r="G38" s="22">
        <f t="shared" si="4"/>
        <v>6787158</v>
      </c>
      <c r="H38" s="22">
        <v>954857</v>
      </c>
      <c r="I38" s="22">
        <f t="shared" si="5"/>
        <v>7742015</v>
      </c>
      <c r="J38" s="25" t="e">
        <f>(B38+E38+#REF!)</f>
        <v>#REF!</v>
      </c>
    </row>
    <row r="39" spans="1:10" x14ac:dyDescent="0.3">
      <c r="A39" s="1" t="s">
        <v>120</v>
      </c>
      <c r="B39" s="8">
        <v>2532643</v>
      </c>
      <c r="C39" s="8">
        <f t="shared" si="2"/>
        <v>1266322</v>
      </c>
      <c r="D39" s="22">
        <f t="shared" si="3"/>
        <v>1266321</v>
      </c>
      <c r="E39" s="22">
        <v>159900</v>
      </c>
      <c r="F39" s="22">
        <v>0</v>
      </c>
      <c r="G39" s="22">
        <f t="shared" si="4"/>
        <v>2692543</v>
      </c>
      <c r="H39" s="22">
        <v>577275</v>
      </c>
      <c r="I39" s="22">
        <f t="shared" si="5"/>
        <v>3269818</v>
      </c>
      <c r="J39" s="25" t="e">
        <f>(B39+E39+#REF!)</f>
        <v>#REF!</v>
      </c>
    </row>
    <row r="40" spans="1:10" x14ac:dyDescent="0.3">
      <c r="A40" s="1" t="s">
        <v>121</v>
      </c>
      <c r="B40" s="8">
        <v>2762839</v>
      </c>
      <c r="C40" s="8">
        <f t="shared" si="2"/>
        <v>1381420</v>
      </c>
      <c r="D40" s="22">
        <f t="shared" si="3"/>
        <v>1381419</v>
      </c>
      <c r="E40" s="22">
        <v>11451</v>
      </c>
      <c r="F40" s="22">
        <v>0</v>
      </c>
      <c r="G40" s="22">
        <f t="shared" si="4"/>
        <v>2774290</v>
      </c>
      <c r="H40" s="22">
        <v>131315</v>
      </c>
      <c r="I40" s="22">
        <f t="shared" si="5"/>
        <v>2905605</v>
      </c>
      <c r="J40" s="25" t="e">
        <f>(B40+E40+#REF!)</f>
        <v>#REF!</v>
      </c>
    </row>
    <row r="41" spans="1:10" x14ac:dyDescent="0.3">
      <c r="A41" s="1" t="s">
        <v>142</v>
      </c>
      <c r="B41" s="8">
        <v>737002</v>
      </c>
      <c r="C41" s="8">
        <f t="shared" si="2"/>
        <v>368501</v>
      </c>
      <c r="D41" s="22">
        <f t="shared" si="3"/>
        <v>368501</v>
      </c>
      <c r="E41" s="22">
        <v>36405</v>
      </c>
      <c r="F41" s="22">
        <v>0</v>
      </c>
      <c r="G41" s="22">
        <f t="shared" si="4"/>
        <v>773407</v>
      </c>
      <c r="H41" s="22">
        <v>161303</v>
      </c>
      <c r="I41" s="22">
        <f t="shared" si="5"/>
        <v>934710</v>
      </c>
      <c r="J41" s="25" t="e">
        <f>(B41+E41+#REF!)</f>
        <v>#REF!</v>
      </c>
    </row>
    <row r="42" spans="1:10" x14ac:dyDescent="0.3">
      <c r="A42" s="1" t="s">
        <v>123</v>
      </c>
      <c r="B42" s="8">
        <v>3275003</v>
      </c>
      <c r="C42" s="8">
        <f t="shared" si="2"/>
        <v>1637502</v>
      </c>
      <c r="D42" s="22">
        <f t="shared" si="3"/>
        <v>1637501</v>
      </c>
      <c r="E42" s="22">
        <v>162694</v>
      </c>
      <c r="F42" s="22">
        <v>0</v>
      </c>
      <c r="G42" s="22">
        <f t="shared" si="4"/>
        <v>3437697</v>
      </c>
      <c r="H42" s="22">
        <v>387586</v>
      </c>
      <c r="I42" s="22">
        <f t="shared" si="5"/>
        <v>3825283</v>
      </c>
      <c r="J42" s="25" t="e">
        <f>(B42+E42+#REF!)</f>
        <v>#REF!</v>
      </c>
    </row>
    <row r="43" spans="1:10" x14ac:dyDescent="0.3">
      <c r="A43" s="1" t="s">
        <v>124</v>
      </c>
      <c r="B43" s="8">
        <v>2523787</v>
      </c>
      <c r="C43" s="8">
        <f t="shared" si="2"/>
        <v>1261894</v>
      </c>
      <c r="D43" s="22">
        <f t="shared" si="3"/>
        <v>1261893</v>
      </c>
      <c r="E43" s="22">
        <v>184211</v>
      </c>
      <c r="F43" s="22">
        <v>0</v>
      </c>
      <c r="G43" s="22">
        <f t="shared" si="4"/>
        <v>2707998</v>
      </c>
      <c r="H43" s="22">
        <v>508434</v>
      </c>
      <c r="I43" s="22">
        <f t="shared" si="5"/>
        <v>3216432</v>
      </c>
      <c r="J43" s="25" t="e">
        <f>(B43+E43+#REF!)</f>
        <v>#REF!</v>
      </c>
    </row>
    <row r="44" spans="1:10" x14ac:dyDescent="0.3">
      <c r="A44" s="1" t="s">
        <v>125</v>
      </c>
      <c r="B44" s="8">
        <v>1182264</v>
      </c>
      <c r="C44" s="8">
        <f t="shared" si="2"/>
        <v>591132</v>
      </c>
      <c r="D44" s="22">
        <f t="shared" si="3"/>
        <v>591132</v>
      </c>
      <c r="E44" s="22">
        <v>0</v>
      </c>
      <c r="F44" s="22">
        <v>0</v>
      </c>
      <c r="G44" s="22">
        <f t="shared" si="4"/>
        <v>1182264</v>
      </c>
      <c r="H44" s="22">
        <v>272656</v>
      </c>
      <c r="I44" s="22">
        <f t="shared" si="5"/>
        <v>1454920</v>
      </c>
      <c r="J44" s="25" t="e">
        <f>(B44+E44+#REF!)</f>
        <v>#REF!</v>
      </c>
    </row>
    <row r="45" spans="1:10" x14ac:dyDescent="0.3">
      <c r="A45" s="1" t="s">
        <v>126</v>
      </c>
      <c r="B45" s="8">
        <v>1365509</v>
      </c>
      <c r="C45" s="8">
        <f t="shared" si="2"/>
        <v>682755</v>
      </c>
      <c r="D45" s="22">
        <f t="shared" si="3"/>
        <v>682754</v>
      </c>
      <c r="E45" s="22">
        <v>67093</v>
      </c>
      <c r="F45" s="22">
        <v>0</v>
      </c>
      <c r="G45" s="22">
        <f t="shared" si="4"/>
        <v>1432602</v>
      </c>
      <c r="H45" s="22">
        <v>269237</v>
      </c>
      <c r="I45" s="22">
        <f t="shared" si="5"/>
        <v>1701839</v>
      </c>
      <c r="J45" s="25" t="e">
        <f>(B45+E45+#REF!)</f>
        <v>#REF!</v>
      </c>
    </row>
    <row r="46" spans="1:10" x14ac:dyDescent="0.3">
      <c r="A46" s="1" t="s">
        <v>127</v>
      </c>
      <c r="B46" s="8">
        <v>3290405</v>
      </c>
      <c r="C46" s="8">
        <f t="shared" si="2"/>
        <v>1645203</v>
      </c>
      <c r="D46" s="22">
        <f t="shared" si="3"/>
        <v>1645202</v>
      </c>
      <c r="E46" s="22">
        <v>0</v>
      </c>
      <c r="F46" s="22">
        <v>0</v>
      </c>
      <c r="G46" s="22">
        <f t="shared" si="4"/>
        <v>3290405</v>
      </c>
      <c r="H46" s="22">
        <v>381949</v>
      </c>
      <c r="I46" s="22">
        <f t="shared" si="5"/>
        <v>3672354</v>
      </c>
      <c r="J46" s="25" t="e">
        <f>(B46+E46+#REF!)</f>
        <v>#REF!</v>
      </c>
    </row>
    <row r="47" spans="1:10" x14ac:dyDescent="0.3">
      <c r="A47" s="1" t="s">
        <v>128</v>
      </c>
      <c r="B47" s="8">
        <v>926411</v>
      </c>
      <c r="C47" s="8">
        <f t="shared" si="2"/>
        <v>463206</v>
      </c>
      <c r="D47" s="22">
        <f t="shared" si="3"/>
        <v>463205</v>
      </c>
      <c r="E47" s="22">
        <v>45677</v>
      </c>
      <c r="F47" s="22">
        <v>0</v>
      </c>
      <c r="G47" s="22">
        <f t="shared" si="4"/>
        <v>972088</v>
      </c>
      <c r="H47" s="22">
        <v>166314</v>
      </c>
      <c r="I47" s="22">
        <f t="shared" si="5"/>
        <v>1138402</v>
      </c>
      <c r="J47" s="25" t="e">
        <f>(B47+E47+#REF!)</f>
        <v>#REF!</v>
      </c>
    </row>
    <row r="48" spans="1:10" x14ac:dyDescent="0.3">
      <c r="A48" s="1" t="s">
        <v>129</v>
      </c>
      <c r="B48" s="8">
        <v>637619</v>
      </c>
      <c r="C48" s="8">
        <f t="shared" si="2"/>
        <v>318810</v>
      </c>
      <c r="D48" s="22">
        <f t="shared" si="3"/>
        <v>318809</v>
      </c>
      <c r="E48" s="22">
        <v>31934</v>
      </c>
      <c r="F48" s="22">
        <v>0</v>
      </c>
      <c r="G48" s="22">
        <f t="shared" si="4"/>
        <v>669553</v>
      </c>
      <c r="H48" s="22">
        <v>282063</v>
      </c>
      <c r="I48" s="22">
        <f t="shared" si="5"/>
        <v>951616</v>
      </c>
      <c r="J48" s="25" t="e">
        <f>(B48+E48+#REF!)</f>
        <v>#REF!</v>
      </c>
    </row>
    <row r="49" spans="1:10" x14ac:dyDescent="0.3">
      <c r="A49" s="1" t="s">
        <v>130</v>
      </c>
      <c r="B49" s="8">
        <v>2208424</v>
      </c>
      <c r="C49" s="8">
        <f t="shared" si="2"/>
        <v>1104212</v>
      </c>
      <c r="D49" s="22">
        <f t="shared" si="3"/>
        <v>1104212</v>
      </c>
      <c r="E49" s="22">
        <v>160794</v>
      </c>
      <c r="F49" s="22">
        <v>0</v>
      </c>
      <c r="G49" s="22">
        <f t="shared" si="4"/>
        <v>2369218</v>
      </c>
      <c r="H49" s="22">
        <v>587254</v>
      </c>
      <c r="I49" s="22">
        <f t="shared" si="5"/>
        <v>2956472</v>
      </c>
      <c r="J49" s="25" t="e">
        <f>(B49+E49+#REF!)</f>
        <v>#REF!</v>
      </c>
    </row>
    <row r="50" spans="1:10" x14ac:dyDescent="0.3">
      <c r="A50" s="1" t="s">
        <v>131</v>
      </c>
      <c r="B50" s="8">
        <v>460547</v>
      </c>
      <c r="C50" s="8">
        <f t="shared" si="2"/>
        <v>230274</v>
      </c>
      <c r="D50" s="22">
        <f t="shared" si="3"/>
        <v>230273</v>
      </c>
      <c r="E50" s="22">
        <v>23385</v>
      </c>
      <c r="F50" s="22">
        <v>16068</v>
      </c>
      <c r="G50" s="22">
        <f t="shared" si="4"/>
        <v>500000</v>
      </c>
      <c r="H50" s="22">
        <v>191754</v>
      </c>
      <c r="I50" s="22">
        <f t="shared" si="5"/>
        <v>691754</v>
      </c>
      <c r="J50" s="25" t="e">
        <f>(B50+E50+#REF!)</f>
        <v>#REF!</v>
      </c>
    </row>
    <row r="51" spans="1:10" x14ac:dyDescent="0.3">
      <c r="A51" s="1" t="s">
        <v>132</v>
      </c>
      <c r="B51" s="8">
        <v>4677515</v>
      </c>
      <c r="C51" s="8">
        <f t="shared" si="2"/>
        <v>2338758</v>
      </c>
      <c r="D51" s="22">
        <f t="shared" si="3"/>
        <v>2338757</v>
      </c>
      <c r="E51" s="22">
        <v>0</v>
      </c>
      <c r="F51" s="22">
        <v>0</v>
      </c>
      <c r="G51" s="22">
        <f t="shared" si="4"/>
        <v>4677515</v>
      </c>
      <c r="H51" s="22">
        <v>951405</v>
      </c>
      <c r="I51" s="22">
        <f t="shared" si="5"/>
        <v>5628920</v>
      </c>
      <c r="J51" s="25" t="e">
        <f>(B51+E51+#REF!)</f>
        <v>#REF!</v>
      </c>
    </row>
    <row r="52" spans="1:10" x14ac:dyDescent="0.3">
      <c r="A52" s="1" t="s">
        <v>133</v>
      </c>
      <c r="B52" s="8">
        <v>617648</v>
      </c>
      <c r="C52" s="8">
        <f t="shared" si="2"/>
        <v>308824</v>
      </c>
      <c r="D52" s="22">
        <f t="shared" si="3"/>
        <v>308824</v>
      </c>
      <c r="E52" s="22">
        <v>0</v>
      </c>
      <c r="F52" s="22">
        <v>0</v>
      </c>
      <c r="G52" s="22">
        <f t="shared" si="4"/>
        <v>617648</v>
      </c>
      <c r="H52" s="22">
        <v>202127</v>
      </c>
      <c r="I52" s="22">
        <f t="shared" si="5"/>
        <v>819775</v>
      </c>
      <c r="J52" s="25" t="e">
        <f>(B52+E52+#REF!)</f>
        <v>#REF!</v>
      </c>
    </row>
    <row r="53" spans="1:10" x14ac:dyDescent="0.3">
      <c r="A53" s="1" t="s">
        <v>134</v>
      </c>
      <c r="B53" s="8">
        <v>4211898</v>
      </c>
      <c r="C53" s="8">
        <f t="shared" si="2"/>
        <v>2105949</v>
      </c>
      <c r="D53" s="22">
        <f t="shared" si="3"/>
        <v>2105949</v>
      </c>
      <c r="E53" s="22">
        <v>276989</v>
      </c>
      <c r="F53" s="22">
        <v>0</v>
      </c>
      <c r="G53" s="22">
        <f t="shared" si="4"/>
        <v>4488887</v>
      </c>
      <c r="H53" s="22">
        <v>526215</v>
      </c>
      <c r="I53" s="22">
        <f t="shared" si="5"/>
        <v>5015102</v>
      </c>
      <c r="J53" s="25" t="e">
        <f>(B53+E53+#REF!)</f>
        <v>#REF!</v>
      </c>
    </row>
    <row r="54" spans="1:10" x14ac:dyDescent="0.3">
      <c r="A54" s="1" t="s">
        <v>143</v>
      </c>
      <c r="B54" s="8">
        <v>541848</v>
      </c>
      <c r="C54" s="8">
        <f t="shared" si="2"/>
        <v>270924</v>
      </c>
      <c r="D54" s="22">
        <f t="shared" si="3"/>
        <v>270924</v>
      </c>
      <c r="E54" s="22">
        <v>28507</v>
      </c>
      <c r="F54" s="22">
        <v>0</v>
      </c>
      <c r="G54" s="22">
        <f t="shared" si="4"/>
        <v>570355</v>
      </c>
      <c r="H54" s="22">
        <v>74173</v>
      </c>
      <c r="I54" s="22">
        <f t="shared" si="5"/>
        <v>644528</v>
      </c>
      <c r="J54" s="25" t="e">
        <f>(B54+E54+#REF!)</f>
        <v>#REF!</v>
      </c>
    </row>
    <row r="55" spans="1:10" x14ac:dyDescent="0.3">
      <c r="A55" s="1" t="s">
        <v>136</v>
      </c>
      <c r="B55" s="8">
        <v>3198731</v>
      </c>
      <c r="C55" s="8">
        <f t="shared" si="2"/>
        <v>1599366</v>
      </c>
      <c r="D55" s="22">
        <f t="shared" si="3"/>
        <v>1599365</v>
      </c>
      <c r="E55" s="22">
        <v>215915</v>
      </c>
      <c r="F55" s="22">
        <v>0</v>
      </c>
      <c r="G55" s="22">
        <f t="shared" si="4"/>
        <v>3414646</v>
      </c>
      <c r="H55" s="22">
        <v>214010</v>
      </c>
      <c r="I55" s="22">
        <f t="shared" si="5"/>
        <v>3628656</v>
      </c>
      <c r="J55" s="25" t="e">
        <f>(B55+E55+#REF!)</f>
        <v>#REF!</v>
      </c>
    </row>
    <row r="56" spans="1:10" x14ac:dyDescent="0.3">
      <c r="A56" s="1" t="s">
        <v>137</v>
      </c>
      <c r="B56" s="8">
        <v>5526516</v>
      </c>
      <c r="C56" s="8">
        <f t="shared" si="2"/>
        <v>2763258</v>
      </c>
      <c r="D56" s="22">
        <f t="shared" si="3"/>
        <v>2763258</v>
      </c>
      <c r="E56" s="22">
        <v>0</v>
      </c>
      <c r="F56" s="22">
        <v>0</v>
      </c>
      <c r="G56" s="22">
        <f t="shared" si="4"/>
        <v>5526516</v>
      </c>
      <c r="H56" s="22">
        <v>493583</v>
      </c>
      <c r="I56" s="22">
        <f t="shared" si="5"/>
        <v>6020099</v>
      </c>
      <c r="J56" s="25" t="e">
        <f>(B56+E56+#REF!)</f>
        <v>#REF!</v>
      </c>
    </row>
    <row r="57" spans="1:10" x14ac:dyDescent="0.3">
      <c r="A57" s="4" t="s">
        <v>144</v>
      </c>
      <c r="B57" s="27">
        <v>0</v>
      </c>
      <c r="C57" s="27">
        <f t="shared" ref="C57" si="6">ROUND(+B57/2,0)</f>
        <v>0</v>
      </c>
      <c r="D57" s="28">
        <f>+B57-C57</f>
        <v>0</v>
      </c>
      <c r="E57" s="28">
        <v>0</v>
      </c>
      <c r="F57" s="28">
        <v>0</v>
      </c>
      <c r="G57" s="22">
        <f t="shared" si="4"/>
        <v>0</v>
      </c>
      <c r="H57" s="28">
        <v>216042</v>
      </c>
      <c r="I57" s="22">
        <f t="shared" si="5"/>
        <v>216042</v>
      </c>
      <c r="J57" s="25"/>
    </row>
    <row r="59" spans="1:10" x14ac:dyDescent="0.3">
      <c r="A59" s="26" t="s">
        <v>145</v>
      </c>
    </row>
    <row r="60" spans="1:10" x14ac:dyDescent="0.3">
      <c r="A60" s="26" t="s">
        <v>146</v>
      </c>
    </row>
    <row r="61" spans="1:10" x14ac:dyDescent="0.3">
      <c r="A61" s="26" t="s">
        <v>86</v>
      </c>
    </row>
  </sheetData>
  <sheetProtection algorithmName="SHA-512" hashValue="RHMMDXzlp/t3VBzVxRyEAzWeEcKLAFZ8L1yr6dgnQbMoWvS+l+4ZxSWsx0tW2Wxxotqd023YBcG8yB61iNdxCQ==" saltValue="LSFnFb/6ieRjLKWkyv0YKg==" spinCount="100000" sheet="1" objects="1" scenarios="1"/>
  <mergeCells count="1">
    <mergeCell ref="A2:D2"/>
  </mergeCells>
  <phoneticPr fontId="26" type="noConversion"/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A4CE3-9CFB-492A-81E1-7A86BC5A790A}">
  <dimension ref="A2:J95"/>
  <sheetViews>
    <sheetView workbookViewId="0">
      <selection activeCell="C26" sqref="C26"/>
    </sheetView>
  </sheetViews>
  <sheetFormatPr defaultColWidth="9.109375" defaultRowHeight="13.8" x14ac:dyDescent="0.25"/>
  <cols>
    <col min="1" max="1" width="55.109375" style="30" bestFit="1" customWidth="1"/>
    <col min="2" max="2" width="19.88671875" style="30" customWidth="1"/>
    <col min="3" max="3" width="22.44140625" style="30" bestFit="1" customWidth="1"/>
    <col min="4" max="4" width="22.44140625" style="51" bestFit="1" customWidth="1"/>
    <col min="5" max="5" width="14.33203125" style="30" hidden="1" customWidth="1"/>
    <col min="6" max="6" width="14.109375" style="30" hidden="1" customWidth="1"/>
    <col min="7" max="7" width="18" style="30" bestFit="1" customWidth="1"/>
    <col min="8" max="8" width="26.88671875" style="30" customWidth="1"/>
    <col min="9" max="9" width="9.109375" style="30"/>
    <col min="10" max="10" width="12.44140625" style="30" bestFit="1" customWidth="1"/>
    <col min="11" max="16384" width="9.109375" style="30"/>
  </cols>
  <sheetData>
    <row r="2" spans="1:10" ht="22.8" x14ac:dyDescent="0.4">
      <c r="A2" s="143" t="s">
        <v>147</v>
      </c>
      <c r="B2" s="143"/>
      <c r="C2" s="143"/>
      <c r="D2" s="143"/>
    </row>
    <row r="4" spans="1:10" s="35" customFormat="1" ht="17.25" customHeight="1" x14ac:dyDescent="0.25">
      <c r="B4" s="36" t="s">
        <v>33</v>
      </c>
      <c r="C4" s="36" t="s">
        <v>34</v>
      </c>
      <c r="D4" s="36" t="s">
        <v>35</v>
      </c>
      <c r="E4" s="36" t="s">
        <v>36</v>
      </c>
      <c r="F4" s="36" t="s">
        <v>37</v>
      </c>
      <c r="G4" s="36" t="s">
        <v>38</v>
      </c>
      <c r="H4" s="37" t="s">
        <v>39</v>
      </c>
    </row>
    <row r="5" spans="1:10" x14ac:dyDescent="0.25">
      <c r="A5" s="55"/>
      <c r="B5" s="39" t="s">
        <v>41</v>
      </c>
      <c r="C5" s="39" t="s">
        <v>42</v>
      </c>
      <c r="D5" s="39" t="s">
        <v>43</v>
      </c>
      <c r="E5" s="39" t="s">
        <v>44</v>
      </c>
      <c r="F5" s="39" t="s">
        <v>44</v>
      </c>
      <c r="G5" s="39" t="s">
        <v>44</v>
      </c>
      <c r="H5" s="40" t="s">
        <v>44</v>
      </c>
    </row>
    <row r="6" spans="1:10" x14ac:dyDescent="0.25">
      <c r="A6" s="55"/>
      <c r="B6" s="39"/>
      <c r="C6" s="39"/>
      <c r="H6" s="42"/>
      <c r="J6" s="66"/>
    </row>
    <row r="7" spans="1:10" x14ac:dyDescent="0.25">
      <c r="A7" s="43" t="s">
        <v>148</v>
      </c>
      <c r="B7" s="56">
        <f t="shared" ref="B7:G7" si="0">SUM(B9:B89)</f>
        <v>212979948</v>
      </c>
      <c r="C7" s="56">
        <f>SUM(C9:C90)</f>
        <v>67897712</v>
      </c>
      <c r="D7" s="56">
        <f t="shared" si="0"/>
        <v>145268217</v>
      </c>
      <c r="E7" s="56">
        <f t="shared" si="0"/>
        <v>1459139</v>
      </c>
      <c r="F7" s="56">
        <f t="shared" si="0"/>
        <v>0</v>
      </c>
      <c r="G7" s="56">
        <f t="shared" si="0"/>
        <v>1459139</v>
      </c>
      <c r="H7" s="45">
        <f>SUM(B7+G7)</f>
        <v>214439087</v>
      </c>
      <c r="J7" s="66"/>
    </row>
    <row r="8" spans="1:10" ht="14.4" thickBot="1" x14ac:dyDescent="0.3">
      <c r="A8" s="43"/>
      <c r="B8" s="57"/>
      <c r="C8" s="57"/>
      <c r="H8" s="42"/>
    </row>
    <row r="9" spans="1:10" x14ac:dyDescent="0.25">
      <c r="A9" s="30" t="s">
        <v>149</v>
      </c>
      <c r="B9" s="128">
        <f>SUM(C9+D9)</f>
        <v>502259</v>
      </c>
      <c r="C9" s="131">
        <v>130340</v>
      </c>
      <c r="D9" s="97">
        <v>371919</v>
      </c>
      <c r="E9" s="120">
        <v>0</v>
      </c>
      <c r="F9" s="48">
        <v>0</v>
      </c>
      <c r="G9" s="48">
        <f>SUM(E9+F9)</f>
        <v>0</v>
      </c>
      <c r="H9" s="49">
        <f>G9+B9</f>
        <v>502259</v>
      </c>
      <c r="J9" s="66"/>
    </row>
    <row r="10" spans="1:10" x14ac:dyDescent="0.25">
      <c r="A10" s="30" t="s">
        <v>150</v>
      </c>
      <c r="B10" s="128">
        <f>SUM(C10+D10)</f>
        <v>0</v>
      </c>
      <c r="C10" s="132">
        <v>0</v>
      </c>
      <c r="D10" s="99">
        <v>0</v>
      </c>
      <c r="E10" s="120">
        <v>0</v>
      </c>
      <c r="F10" s="48">
        <v>0</v>
      </c>
      <c r="G10" s="48">
        <f>SUM(E10+F10)</f>
        <v>0</v>
      </c>
      <c r="H10" s="49">
        <f t="shared" ref="H10:H73" si="1">G10+B10</f>
        <v>0</v>
      </c>
      <c r="J10" s="66"/>
    </row>
    <row r="11" spans="1:10" x14ac:dyDescent="0.25">
      <c r="A11" s="30" t="s">
        <v>151</v>
      </c>
      <c r="B11" s="128">
        <f t="shared" ref="B11:B71" si="2">SUM(C11+D11)</f>
        <v>3038896</v>
      </c>
      <c r="C11" s="132">
        <v>1045909</v>
      </c>
      <c r="D11" s="99">
        <v>1992987</v>
      </c>
      <c r="E11" s="120">
        <v>0</v>
      </c>
      <c r="F11" s="48">
        <v>0</v>
      </c>
      <c r="G11" s="48">
        <f>SUM(E11+F11)</f>
        <v>0</v>
      </c>
      <c r="H11" s="49">
        <f t="shared" si="1"/>
        <v>3038896</v>
      </c>
      <c r="J11" s="66"/>
    </row>
    <row r="12" spans="1:10" x14ac:dyDescent="0.25">
      <c r="A12" s="30" t="s">
        <v>152</v>
      </c>
      <c r="B12" s="128">
        <f t="shared" si="2"/>
        <v>7853760</v>
      </c>
      <c r="C12" s="98">
        <v>2348842</v>
      </c>
      <c r="D12" s="99">
        <v>5504918</v>
      </c>
      <c r="E12" s="120">
        <v>116369</v>
      </c>
      <c r="F12" s="48"/>
      <c r="G12" s="48">
        <f t="shared" ref="G12:G71" si="3">SUM(E12+F12)</f>
        <v>116369</v>
      </c>
      <c r="H12" s="49">
        <f t="shared" si="1"/>
        <v>7970129</v>
      </c>
      <c r="J12" s="66"/>
    </row>
    <row r="13" spans="1:10" x14ac:dyDescent="0.25">
      <c r="A13" s="30" t="s">
        <v>153</v>
      </c>
      <c r="B13" s="128">
        <f t="shared" si="2"/>
        <v>402122</v>
      </c>
      <c r="C13" s="98">
        <v>137201</v>
      </c>
      <c r="D13" s="99">
        <v>264921</v>
      </c>
      <c r="E13" s="120">
        <v>0</v>
      </c>
      <c r="F13" s="53"/>
      <c r="G13" s="48">
        <f t="shared" si="3"/>
        <v>0</v>
      </c>
      <c r="H13" s="49">
        <f t="shared" si="1"/>
        <v>402122</v>
      </c>
      <c r="J13" s="66"/>
    </row>
    <row r="14" spans="1:10" x14ac:dyDescent="0.25">
      <c r="A14" s="30" t="s">
        <v>154</v>
      </c>
      <c r="B14" s="128">
        <f t="shared" si="2"/>
        <v>5212121</v>
      </c>
      <c r="C14" s="98">
        <v>1648946</v>
      </c>
      <c r="D14" s="99">
        <v>3563175</v>
      </c>
      <c r="E14" s="120">
        <v>42035</v>
      </c>
      <c r="F14" s="48"/>
      <c r="G14" s="48">
        <f t="shared" si="3"/>
        <v>42035</v>
      </c>
      <c r="H14" s="49">
        <f t="shared" si="1"/>
        <v>5254156</v>
      </c>
      <c r="J14" s="66"/>
    </row>
    <row r="15" spans="1:10" x14ac:dyDescent="0.25">
      <c r="A15" s="30" t="s">
        <v>155</v>
      </c>
      <c r="B15" s="128">
        <f t="shared" si="2"/>
        <v>21505</v>
      </c>
      <c r="C15" s="132">
        <v>3055</v>
      </c>
      <c r="D15" s="99">
        <v>18450</v>
      </c>
      <c r="E15" s="120">
        <v>0</v>
      </c>
      <c r="F15" s="53"/>
      <c r="G15" s="48">
        <f t="shared" si="3"/>
        <v>0</v>
      </c>
      <c r="H15" s="49">
        <f t="shared" si="1"/>
        <v>21505</v>
      </c>
      <c r="J15" s="66"/>
    </row>
    <row r="16" spans="1:10" x14ac:dyDescent="0.25">
      <c r="A16" s="30" t="s">
        <v>156</v>
      </c>
      <c r="B16" s="128">
        <f t="shared" si="2"/>
        <v>1398751</v>
      </c>
      <c r="C16" s="132">
        <v>456532</v>
      </c>
      <c r="D16" s="99">
        <v>942219</v>
      </c>
      <c r="E16" s="120">
        <v>0</v>
      </c>
      <c r="F16" s="48"/>
      <c r="G16" s="48">
        <f t="shared" si="3"/>
        <v>0</v>
      </c>
      <c r="H16" s="49">
        <f t="shared" si="1"/>
        <v>1398751</v>
      </c>
      <c r="J16" s="66"/>
    </row>
    <row r="17" spans="1:10" x14ac:dyDescent="0.25">
      <c r="A17" s="30" t="s">
        <v>157</v>
      </c>
      <c r="B17" s="128">
        <f t="shared" si="2"/>
        <v>342254</v>
      </c>
      <c r="C17" s="132">
        <v>105434</v>
      </c>
      <c r="D17" s="99">
        <v>236820</v>
      </c>
      <c r="E17" s="120">
        <v>5235</v>
      </c>
      <c r="F17" s="53"/>
      <c r="G17" s="48">
        <f t="shared" si="3"/>
        <v>5235</v>
      </c>
      <c r="H17" s="49">
        <f t="shared" si="1"/>
        <v>347489</v>
      </c>
      <c r="J17" s="66"/>
    </row>
    <row r="18" spans="1:10" x14ac:dyDescent="0.25">
      <c r="A18" s="30" t="s">
        <v>158</v>
      </c>
      <c r="B18" s="128">
        <f t="shared" si="2"/>
        <v>6267487</v>
      </c>
      <c r="C18" s="98">
        <v>2138007</v>
      </c>
      <c r="D18" s="99">
        <v>4129480</v>
      </c>
      <c r="E18" s="120">
        <v>1365</v>
      </c>
      <c r="F18" s="48"/>
      <c r="G18" s="48">
        <f t="shared" si="3"/>
        <v>1365</v>
      </c>
      <c r="H18" s="49">
        <f t="shared" si="1"/>
        <v>6268852</v>
      </c>
      <c r="J18" s="66"/>
    </row>
    <row r="19" spans="1:10" x14ac:dyDescent="0.25">
      <c r="A19" s="30" t="s">
        <v>159</v>
      </c>
      <c r="B19" s="128">
        <f t="shared" si="2"/>
        <v>76643</v>
      </c>
      <c r="C19" s="132">
        <v>23827</v>
      </c>
      <c r="D19" s="99">
        <v>52816</v>
      </c>
      <c r="E19" s="120">
        <v>0</v>
      </c>
      <c r="F19" s="53"/>
      <c r="G19" s="48">
        <f t="shared" si="3"/>
        <v>0</v>
      </c>
      <c r="H19" s="49">
        <f t="shared" si="1"/>
        <v>76643</v>
      </c>
      <c r="J19" s="66"/>
    </row>
    <row r="20" spans="1:10" x14ac:dyDescent="0.25">
      <c r="A20" s="30" t="s">
        <v>160</v>
      </c>
      <c r="B20" s="128">
        <f t="shared" si="2"/>
        <v>33605</v>
      </c>
      <c r="C20" s="132">
        <v>8529</v>
      </c>
      <c r="D20" s="99">
        <v>25076</v>
      </c>
      <c r="E20" s="120">
        <v>0</v>
      </c>
      <c r="F20" s="53"/>
      <c r="G20" s="48">
        <f t="shared" si="3"/>
        <v>0</v>
      </c>
      <c r="H20" s="49">
        <f t="shared" si="1"/>
        <v>33605</v>
      </c>
      <c r="J20" s="66"/>
    </row>
    <row r="21" spans="1:10" x14ac:dyDescent="0.25">
      <c r="A21" s="30" t="s">
        <v>161</v>
      </c>
      <c r="B21" s="128">
        <f t="shared" si="2"/>
        <v>244318</v>
      </c>
      <c r="C21" s="133">
        <v>62988</v>
      </c>
      <c r="D21" s="99">
        <v>181330</v>
      </c>
      <c r="E21" s="120">
        <v>0</v>
      </c>
      <c r="F21" s="53"/>
      <c r="G21" s="48">
        <f t="shared" si="3"/>
        <v>0</v>
      </c>
      <c r="H21" s="49">
        <f t="shared" si="1"/>
        <v>244318</v>
      </c>
      <c r="J21" s="66"/>
    </row>
    <row r="22" spans="1:10" x14ac:dyDescent="0.25">
      <c r="A22" s="30" t="s">
        <v>162</v>
      </c>
      <c r="B22" s="128">
        <f t="shared" si="2"/>
        <v>9790759</v>
      </c>
      <c r="C22" s="98">
        <v>3170771</v>
      </c>
      <c r="D22" s="99">
        <v>6619988</v>
      </c>
      <c r="E22" s="120">
        <v>3165</v>
      </c>
      <c r="F22" s="48"/>
      <c r="G22" s="48">
        <f t="shared" si="3"/>
        <v>3165</v>
      </c>
      <c r="H22" s="49">
        <f t="shared" si="1"/>
        <v>9793924</v>
      </c>
      <c r="J22" s="66"/>
    </row>
    <row r="23" spans="1:10" x14ac:dyDescent="0.25">
      <c r="A23" s="30" t="s">
        <v>163</v>
      </c>
      <c r="B23" s="128">
        <f t="shared" si="2"/>
        <v>3094265</v>
      </c>
      <c r="C23" s="132">
        <v>937787</v>
      </c>
      <c r="D23" s="99">
        <v>2156478</v>
      </c>
      <c r="E23" s="120">
        <v>54663</v>
      </c>
      <c r="F23" s="48"/>
      <c r="G23" s="48">
        <f t="shared" si="3"/>
        <v>54663</v>
      </c>
      <c r="H23" s="49">
        <f t="shared" si="1"/>
        <v>3148928</v>
      </c>
      <c r="J23" s="66"/>
    </row>
    <row r="24" spans="1:10" x14ac:dyDescent="0.25">
      <c r="A24" s="30" t="s">
        <v>164</v>
      </c>
      <c r="B24" s="128">
        <f t="shared" si="2"/>
        <v>22684440</v>
      </c>
      <c r="C24" s="98">
        <v>7186610</v>
      </c>
      <c r="D24" s="99">
        <v>15497830</v>
      </c>
      <c r="E24" s="120">
        <v>135616</v>
      </c>
      <c r="F24" s="48"/>
      <c r="G24" s="48">
        <f t="shared" si="3"/>
        <v>135616</v>
      </c>
      <c r="H24" s="49">
        <f t="shared" si="1"/>
        <v>22820056</v>
      </c>
      <c r="J24" s="66"/>
    </row>
    <row r="25" spans="1:10" x14ac:dyDescent="0.25">
      <c r="A25" s="30" t="s">
        <v>165</v>
      </c>
      <c r="B25" s="128">
        <f t="shared" si="2"/>
        <v>4672507</v>
      </c>
      <c r="C25" s="98">
        <v>1512891</v>
      </c>
      <c r="D25" s="99">
        <v>3159616</v>
      </c>
      <c r="E25" s="120">
        <v>5588</v>
      </c>
      <c r="F25" s="48"/>
      <c r="G25" s="48">
        <f t="shared" si="3"/>
        <v>5588</v>
      </c>
      <c r="H25" s="49">
        <f t="shared" si="1"/>
        <v>4678095</v>
      </c>
      <c r="J25" s="66"/>
    </row>
    <row r="26" spans="1:10" x14ac:dyDescent="0.25">
      <c r="A26" s="30" t="s">
        <v>166</v>
      </c>
      <c r="B26" s="128">
        <f t="shared" si="2"/>
        <v>1135709</v>
      </c>
      <c r="C26" s="132">
        <v>319218</v>
      </c>
      <c r="D26" s="99">
        <v>816491</v>
      </c>
      <c r="E26" s="120">
        <v>0</v>
      </c>
      <c r="F26" s="48"/>
      <c r="G26" s="48">
        <f t="shared" si="3"/>
        <v>0</v>
      </c>
      <c r="H26" s="49">
        <f t="shared" si="1"/>
        <v>1135709</v>
      </c>
      <c r="J26" s="66"/>
    </row>
    <row r="27" spans="1:10" x14ac:dyDescent="0.25">
      <c r="A27" s="30" t="s">
        <v>167</v>
      </c>
      <c r="B27" s="128">
        <f t="shared" si="2"/>
        <v>4964496</v>
      </c>
      <c r="C27" s="98">
        <v>1660323</v>
      </c>
      <c r="D27" s="99">
        <v>3304173</v>
      </c>
      <c r="E27" s="120">
        <v>2379</v>
      </c>
      <c r="F27" s="48"/>
      <c r="G27" s="48">
        <f t="shared" si="3"/>
        <v>2379</v>
      </c>
      <c r="H27" s="49">
        <f t="shared" si="1"/>
        <v>4966875</v>
      </c>
      <c r="J27" s="66"/>
    </row>
    <row r="28" spans="1:10" x14ac:dyDescent="0.25">
      <c r="A28" s="30" t="s">
        <v>168</v>
      </c>
      <c r="B28" s="128">
        <f t="shared" si="2"/>
        <v>77375</v>
      </c>
      <c r="C28" s="132">
        <v>20594</v>
      </c>
      <c r="D28" s="99">
        <v>56781</v>
      </c>
      <c r="E28" s="120">
        <v>0</v>
      </c>
      <c r="F28" s="53"/>
      <c r="G28" s="48">
        <f t="shared" si="3"/>
        <v>0</v>
      </c>
      <c r="H28" s="49">
        <f t="shared" si="1"/>
        <v>77375</v>
      </c>
      <c r="J28" s="66"/>
    </row>
    <row r="29" spans="1:10" x14ac:dyDescent="0.25">
      <c r="A29" s="30" t="s">
        <v>169</v>
      </c>
      <c r="B29" s="128">
        <f t="shared" si="2"/>
        <v>947882</v>
      </c>
      <c r="C29" s="132">
        <v>312455</v>
      </c>
      <c r="D29" s="99">
        <v>635427</v>
      </c>
      <c r="E29" s="120">
        <v>0</v>
      </c>
      <c r="F29" s="48"/>
      <c r="G29" s="48">
        <f t="shared" si="3"/>
        <v>0</v>
      </c>
      <c r="H29" s="49">
        <f t="shared" si="1"/>
        <v>947882</v>
      </c>
      <c r="J29" s="66"/>
    </row>
    <row r="30" spans="1:10" x14ac:dyDescent="0.25">
      <c r="A30" s="30" t="s">
        <v>170</v>
      </c>
      <c r="B30" s="128">
        <f t="shared" si="2"/>
        <v>84124</v>
      </c>
      <c r="C30" s="132">
        <v>27451</v>
      </c>
      <c r="D30" s="99">
        <v>56673</v>
      </c>
      <c r="E30" s="120">
        <v>0</v>
      </c>
      <c r="F30" s="53"/>
      <c r="G30" s="48">
        <f t="shared" si="3"/>
        <v>0</v>
      </c>
      <c r="H30" s="49">
        <f t="shared" si="1"/>
        <v>84124</v>
      </c>
      <c r="J30" s="66"/>
    </row>
    <row r="31" spans="1:10" x14ac:dyDescent="0.25">
      <c r="A31" s="30" t="s">
        <v>171</v>
      </c>
      <c r="B31" s="128">
        <f t="shared" si="2"/>
        <v>78903</v>
      </c>
      <c r="C31" s="132">
        <v>19640</v>
      </c>
      <c r="D31" s="99">
        <v>59263</v>
      </c>
      <c r="E31" s="120">
        <v>0</v>
      </c>
      <c r="F31" s="53"/>
      <c r="G31" s="48">
        <f t="shared" si="3"/>
        <v>0</v>
      </c>
      <c r="H31" s="49">
        <f t="shared" si="1"/>
        <v>78903</v>
      </c>
      <c r="J31" s="66"/>
    </row>
    <row r="32" spans="1:10" x14ac:dyDescent="0.25">
      <c r="A32" s="30" t="s">
        <v>172</v>
      </c>
      <c r="B32" s="128">
        <f t="shared" si="2"/>
        <v>1667764</v>
      </c>
      <c r="C32" s="132">
        <v>478676</v>
      </c>
      <c r="D32" s="99">
        <v>1189088</v>
      </c>
      <c r="E32" s="120">
        <v>25944</v>
      </c>
      <c r="F32" s="48"/>
      <c r="G32" s="48">
        <f t="shared" si="3"/>
        <v>25944</v>
      </c>
      <c r="H32" s="49">
        <f t="shared" si="1"/>
        <v>1693708</v>
      </c>
      <c r="J32" s="66"/>
    </row>
    <row r="33" spans="1:10" x14ac:dyDescent="0.25">
      <c r="A33" s="30" t="s">
        <v>173</v>
      </c>
      <c r="B33" s="128">
        <f t="shared" si="2"/>
        <v>181465</v>
      </c>
      <c r="C33" s="132">
        <v>53791</v>
      </c>
      <c r="D33" s="99">
        <v>127674</v>
      </c>
      <c r="E33" s="120">
        <v>612</v>
      </c>
      <c r="F33" s="53"/>
      <c r="G33" s="48">
        <f t="shared" si="3"/>
        <v>612</v>
      </c>
      <c r="H33" s="49">
        <f t="shared" si="1"/>
        <v>182077</v>
      </c>
      <c r="J33" s="66"/>
    </row>
    <row r="34" spans="1:10" x14ac:dyDescent="0.25">
      <c r="A34" s="30" t="s">
        <v>174</v>
      </c>
      <c r="B34" s="128">
        <f t="shared" si="2"/>
        <v>1850025</v>
      </c>
      <c r="C34" s="132">
        <v>619656</v>
      </c>
      <c r="D34" s="99">
        <v>1230369</v>
      </c>
      <c r="E34" s="120">
        <v>0</v>
      </c>
      <c r="F34" s="48"/>
      <c r="G34" s="48">
        <f t="shared" si="3"/>
        <v>0</v>
      </c>
      <c r="H34" s="49">
        <f t="shared" si="1"/>
        <v>1850025</v>
      </c>
      <c r="J34" s="66"/>
    </row>
    <row r="35" spans="1:10" x14ac:dyDescent="0.25">
      <c r="A35" s="30" t="s">
        <v>175</v>
      </c>
      <c r="B35" s="128">
        <f t="shared" si="2"/>
        <v>223171</v>
      </c>
      <c r="C35" s="132">
        <v>87438</v>
      </c>
      <c r="D35" s="99">
        <v>135733</v>
      </c>
      <c r="E35" s="120">
        <v>0</v>
      </c>
      <c r="F35" s="53"/>
      <c r="G35" s="48">
        <f t="shared" si="3"/>
        <v>0</v>
      </c>
      <c r="H35" s="49">
        <f t="shared" si="1"/>
        <v>223171</v>
      </c>
      <c r="J35" s="66"/>
    </row>
    <row r="36" spans="1:10" x14ac:dyDescent="0.25">
      <c r="A36" s="30" t="s">
        <v>176</v>
      </c>
      <c r="B36" s="128">
        <f t="shared" si="2"/>
        <v>5464457</v>
      </c>
      <c r="C36" s="98">
        <v>1865000</v>
      </c>
      <c r="D36" s="99">
        <v>3599457</v>
      </c>
      <c r="E36" s="120">
        <v>4094</v>
      </c>
      <c r="F36" s="48"/>
      <c r="G36" s="48">
        <f t="shared" si="3"/>
        <v>4094</v>
      </c>
      <c r="H36" s="49">
        <f t="shared" si="1"/>
        <v>5468551</v>
      </c>
      <c r="J36" s="66"/>
    </row>
    <row r="37" spans="1:10" x14ac:dyDescent="0.25">
      <c r="A37" s="30" t="s">
        <v>177</v>
      </c>
      <c r="B37" s="128">
        <f t="shared" si="2"/>
        <v>1982260</v>
      </c>
      <c r="C37" s="132">
        <v>670840</v>
      </c>
      <c r="D37" s="99">
        <v>1311420</v>
      </c>
      <c r="E37" s="120">
        <v>0</v>
      </c>
      <c r="F37" s="48"/>
      <c r="G37" s="48">
        <f t="shared" si="3"/>
        <v>0</v>
      </c>
      <c r="H37" s="49">
        <f t="shared" si="1"/>
        <v>1982260</v>
      </c>
      <c r="J37" s="66"/>
    </row>
    <row r="38" spans="1:10" x14ac:dyDescent="0.25">
      <c r="A38" s="30" t="s">
        <v>178</v>
      </c>
      <c r="B38" s="128">
        <f t="shared" si="2"/>
        <v>28239</v>
      </c>
      <c r="C38" s="132">
        <v>7857</v>
      </c>
      <c r="D38" s="99">
        <v>20382</v>
      </c>
      <c r="E38" s="120">
        <v>0</v>
      </c>
      <c r="F38" s="53"/>
      <c r="G38" s="48">
        <f t="shared" si="3"/>
        <v>0</v>
      </c>
      <c r="H38" s="49">
        <f t="shared" si="1"/>
        <v>28239</v>
      </c>
      <c r="J38" s="66"/>
    </row>
    <row r="39" spans="1:10" x14ac:dyDescent="0.25">
      <c r="A39" s="30" t="s">
        <v>179</v>
      </c>
      <c r="B39" s="128">
        <f t="shared" si="2"/>
        <v>2103474</v>
      </c>
      <c r="C39" s="132">
        <v>655542</v>
      </c>
      <c r="D39" s="99">
        <v>1447932</v>
      </c>
      <c r="E39" s="120">
        <v>26722</v>
      </c>
      <c r="F39" s="48"/>
      <c r="G39" s="48">
        <f t="shared" si="3"/>
        <v>26722</v>
      </c>
      <c r="H39" s="49">
        <f t="shared" si="1"/>
        <v>2130196</v>
      </c>
      <c r="J39" s="66"/>
    </row>
    <row r="40" spans="1:10" x14ac:dyDescent="0.25">
      <c r="A40" s="30" t="s">
        <v>180</v>
      </c>
      <c r="B40" s="128">
        <f t="shared" si="2"/>
        <v>1982465</v>
      </c>
      <c r="C40" s="132">
        <v>664035</v>
      </c>
      <c r="D40" s="99">
        <v>1318430</v>
      </c>
      <c r="E40" s="120">
        <v>0</v>
      </c>
      <c r="F40" s="48"/>
      <c r="G40" s="48">
        <f t="shared" si="3"/>
        <v>0</v>
      </c>
      <c r="H40" s="49">
        <f t="shared" si="1"/>
        <v>1982465</v>
      </c>
      <c r="J40" s="66"/>
    </row>
    <row r="41" spans="1:10" x14ac:dyDescent="0.25">
      <c r="A41" s="30" t="s">
        <v>181</v>
      </c>
      <c r="B41" s="128">
        <f t="shared" si="2"/>
        <v>2375182</v>
      </c>
      <c r="C41" s="132">
        <v>773134</v>
      </c>
      <c r="D41" s="99">
        <v>1602048</v>
      </c>
      <c r="E41" s="120">
        <v>0</v>
      </c>
      <c r="F41" s="48"/>
      <c r="G41" s="48">
        <f t="shared" si="3"/>
        <v>0</v>
      </c>
      <c r="H41" s="49">
        <f t="shared" si="1"/>
        <v>2375182</v>
      </c>
      <c r="J41" s="66"/>
    </row>
    <row r="42" spans="1:10" x14ac:dyDescent="0.25">
      <c r="A42" s="30" t="s">
        <v>182</v>
      </c>
      <c r="B42" s="128">
        <f t="shared" si="2"/>
        <v>116332</v>
      </c>
      <c r="C42" s="132">
        <v>31274</v>
      </c>
      <c r="D42" s="99">
        <v>85058</v>
      </c>
      <c r="E42" s="120">
        <v>0</v>
      </c>
      <c r="F42" s="53"/>
      <c r="G42" s="48">
        <f t="shared" si="3"/>
        <v>0</v>
      </c>
      <c r="H42" s="49">
        <f t="shared" si="1"/>
        <v>116332</v>
      </c>
      <c r="J42" s="66"/>
    </row>
    <row r="43" spans="1:10" x14ac:dyDescent="0.25">
      <c r="A43" s="30" t="s">
        <v>183</v>
      </c>
      <c r="B43" s="128">
        <f t="shared" si="2"/>
        <v>230720</v>
      </c>
      <c r="C43" s="132">
        <v>70359</v>
      </c>
      <c r="D43" s="99">
        <v>160361</v>
      </c>
      <c r="E43" s="120">
        <v>0</v>
      </c>
      <c r="F43" s="53"/>
      <c r="G43" s="48">
        <f t="shared" si="3"/>
        <v>0</v>
      </c>
      <c r="H43" s="49">
        <f t="shared" si="1"/>
        <v>230720</v>
      </c>
      <c r="J43" s="66"/>
    </row>
    <row r="44" spans="1:10" x14ac:dyDescent="0.25">
      <c r="A44" s="30" t="s">
        <v>184</v>
      </c>
      <c r="B44" s="128">
        <f t="shared" si="2"/>
        <v>6397561</v>
      </c>
      <c r="C44" s="98">
        <v>1989431</v>
      </c>
      <c r="D44" s="99">
        <v>4408130</v>
      </c>
      <c r="E44" s="120">
        <v>63847</v>
      </c>
      <c r="F44" s="48"/>
      <c r="G44" s="48">
        <f t="shared" si="3"/>
        <v>63847</v>
      </c>
      <c r="H44" s="49">
        <f t="shared" si="1"/>
        <v>6461408</v>
      </c>
      <c r="J44" s="66"/>
    </row>
    <row r="45" spans="1:10" x14ac:dyDescent="0.25">
      <c r="A45" s="30" t="s">
        <v>185</v>
      </c>
      <c r="B45" s="128">
        <f t="shared" si="2"/>
        <v>592346</v>
      </c>
      <c r="C45" s="132">
        <v>166123</v>
      </c>
      <c r="D45" s="99">
        <v>426223</v>
      </c>
      <c r="E45" s="120">
        <v>28278</v>
      </c>
      <c r="F45" s="53"/>
      <c r="G45" s="48">
        <f t="shared" si="3"/>
        <v>28278</v>
      </c>
      <c r="H45" s="49">
        <f t="shared" si="1"/>
        <v>620624</v>
      </c>
      <c r="J45" s="66"/>
    </row>
    <row r="46" spans="1:10" x14ac:dyDescent="0.25">
      <c r="A46" s="30" t="s">
        <v>186</v>
      </c>
      <c r="B46" s="128">
        <f t="shared" si="2"/>
        <v>2432172</v>
      </c>
      <c r="C46" s="132">
        <v>639754</v>
      </c>
      <c r="D46" s="99">
        <v>1792418</v>
      </c>
      <c r="E46" s="120">
        <v>0</v>
      </c>
      <c r="F46" s="48"/>
      <c r="G46" s="48">
        <f t="shared" si="3"/>
        <v>0</v>
      </c>
      <c r="H46" s="49">
        <f t="shared" si="1"/>
        <v>2432172</v>
      </c>
      <c r="J46" s="66"/>
    </row>
    <row r="47" spans="1:10" x14ac:dyDescent="0.25">
      <c r="A47" s="30" t="s">
        <v>187</v>
      </c>
      <c r="B47" s="128">
        <f t="shared" si="2"/>
        <v>15534548</v>
      </c>
      <c r="C47" s="98">
        <v>5021974</v>
      </c>
      <c r="D47" s="99">
        <v>10512574</v>
      </c>
      <c r="E47" s="120">
        <v>46910</v>
      </c>
      <c r="F47" s="48"/>
      <c r="G47" s="48">
        <f t="shared" si="3"/>
        <v>46910</v>
      </c>
      <c r="H47" s="49">
        <f t="shared" si="1"/>
        <v>15581458</v>
      </c>
      <c r="J47" s="66"/>
    </row>
    <row r="48" spans="1:10" x14ac:dyDescent="0.25">
      <c r="A48" s="30" t="s">
        <v>188</v>
      </c>
      <c r="B48" s="128">
        <f t="shared" si="2"/>
        <v>37553</v>
      </c>
      <c r="C48" s="132">
        <v>11203</v>
      </c>
      <c r="D48" s="99">
        <v>26350</v>
      </c>
      <c r="E48" s="120">
        <v>0</v>
      </c>
      <c r="F48" s="53"/>
      <c r="G48" s="48">
        <f t="shared" si="3"/>
        <v>0</v>
      </c>
      <c r="H48" s="49">
        <f t="shared" si="1"/>
        <v>37553</v>
      </c>
      <c r="J48" s="66"/>
    </row>
    <row r="49" spans="1:10" x14ac:dyDescent="0.25">
      <c r="A49" s="30" t="s">
        <v>189</v>
      </c>
      <c r="B49" s="128">
        <f t="shared" si="2"/>
        <v>992573</v>
      </c>
      <c r="C49" s="132">
        <v>191004</v>
      </c>
      <c r="D49" s="99">
        <v>801569</v>
      </c>
      <c r="E49" s="120">
        <v>8067</v>
      </c>
      <c r="F49" s="53"/>
      <c r="G49" s="48">
        <f t="shared" si="3"/>
        <v>8067</v>
      </c>
      <c r="H49" s="49">
        <f t="shared" si="1"/>
        <v>1000640</v>
      </c>
      <c r="J49" s="66"/>
    </row>
    <row r="50" spans="1:10" x14ac:dyDescent="0.25">
      <c r="A50" s="30" t="s">
        <v>190</v>
      </c>
      <c r="B50" s="128">
        <f t="shared" si="2"/>
        <v>62124</v>
      </c>
      <c r="C50" s="132">
        <v>16440</v>
      </c>
      <c r="D50" s="99">
        <v>45684</v>
      </c>
      <c r="E50" s="120">
        <v>0</v>
      </c>
      <c r="F50" s="53"/>
      <c r="G50" s="48">
        <f t="shared" si="3"/>
        <v>0</v>
      </c>
      <c r="H50" s="49">
        <f t="shared" si="1"/>
        <v>62124</v>
      </c>
      <c r="J50" s="66"/>
    </row>
    <row r="51" spans="1:10" x14ac:dyDescent="0.25">
      <c r="A51" s="30" t="s">
        <v>191</v>
      </c>
      <c r="B51" s="128">
        <f t="shared" si="2"/>
        <v>2686549</v>
      </c>
      <c r="C51" s="132">
        <v>818151</v>
      </c>
      <c r="D51" s="99">
        <v>1868398</v>
      </c>
      <c r="E51" s="120">
        <v>65095</v>
      </c>
      <c r="F51" s="48"/>
      <c r="G51" s="48">
        <f t="shared" si="3"/>
        <v>65095</v>
      </c>
      <c r="H51" s="49">
        <f t="shared" si="1"/>
        <v>2751644</v>
      </c>
      <c r="J51" s="66"/>
    </row>
    <row r="52" spans="1:10" x14ac:dyDescent="0.25">
      <c r="A52" s="30" t="s">
        <v>192</v>
      </c>
      <c r="B52" s="128">
        <f t="shared" si="2"/>
        <v>38060</v>
      </c>
      <c r="C52" s="132">
        <v>13094</v>
      </c>
      <c r="D52" s="99">
        <v>24966</v>
      </c>
      <c r="E52" s="120">
        <v>0</v>
      </c>
      <c r="F52" s="53"/>
      <c r="G52" s="48">
        <f t="shared" si="3"/>
        <v>0</v>
      </c>
      <c r="H52" s="49">
        <f t="shared" si="1"/>
        <v>38060</v>
      </c>
      <c r="J52" s="66"/>
    </row>
    <row r="53" spans="1:10" x14ac:dyDescent="0.25">
      <c r="A53" s="30" t="s">
        <v>193</v>
      </c>
      <c r="B53" s="128">
        <f t="shared" si="2"/>
        <v>1319115</v>
      </c>
      <c r="C53" s="132">
        <v>368002</v>
      </c>
      <c r="D53" s="99">
        <v>951113</v>
      </c>
      <c r="E53" s="120">
        <v>8079</v>
      </c>
      <c r="F53" s="48"/>
      <c r="G53" s="48">
        <f t="shared" si="3"/>
        <v>8079</v>
      </c>
      <c r="H53" s="49">
        <f t="shared" si="1"/>
        <v>1327194</v>
      </c>
      <c r="J53" s="66"/>
    </row>
    <row r="54" spans="1:10" x14ac:dyDescent="0.25">
      <c r="A54" s="30" t="s">
        <v>194</v>
      </c>
      <c r="B54" s="128">
        <f t="shared" si="2"/>
        <v>2802472</v>
      </c>
      <c r="C54" s="133">
        <v>1127563</v>
      </c>
      <c r="D54" s="99">
        <v>1674909</v>
      </c>
      <c r="E54" s="120">
        <v>0</v>
      </c>
      <c r="F54" s="48"/>
      <c r="G54" s="48">
        <f t="shared" si="3"/>
        <v>0</v>
      </c>
      <c r="H54" s="49">
        <f t="shared" si="1"/>
        <v>2802472</v>
      </c>
      <c r="J54" s="66"/>
    </row>
    <row r="55" spans="1:10" x14ac:dyDescent="0.25">
      <c r="A55" s="30" t="s">
        <v>195</v>
      </c>
      <c r="B55" s="128">
        <f t="shared" si="2"/>
        <v>3534156</v>
      </c>
      <c r="C55" s="132">
        <v>1149522</v>
      </c>
      <c r="D55" s="99">
        <v>2384634</v>
      </c>
      <c r="E55" s="120">
        <v>563</v>
      </c>
      <c r="F55" s="48"/>
      <c r="G55" s="48">
        <f t="shared" si="3"/>
        <v>563</v>
      </c>
      <c r="H55" s="49">
        <f t="shared" si="1"/>
        <v>3534719</v>
      </c>
      <c r="J55" s="66"/>
    </row>
    <row r="56" spans="1:10" x14ac:dyDescent="0.25">
      <c r="A56" s="30" t="s">
        <v>196</v>
      </c>
      <c r="B56" s="128">
        <f t="shared" si="2"/>
        <v>1561080</v>
      </c>
      <c r="C56" s="132">
        <v>534702</v>
      </c>
      <c r="D56" s="99">
        <v>1026378</v>
      </c>
      <c r="E56" s="120">
        <v>0</v>
      </c>
      <c r="F56" s="48"/>
      <c r="G56" s="48">
        <f t="shared" si="3"/>
        <v>0</v>
      </c>
      <c r="H56" s="49">
        <f t="shared" si="1"/>
        <v>1561080</v>
      </c>
      <c r="J56" s="66"/>
    </row>
    <row r="57" spans="1:10" x14ac:dyDescent="0.25">
      <c r="A57" s="30" t="s">
        <v>197</v>
      </c>
      <c r="B57" s="128">
        <f t="shared" si="2"/>
        <v>3020458</v>
      </c>
      <c r="C57" s="132">
        <v>924245</v>
      </c>
      <c r="D57" s="99">
        <v>2096213</v>
      </c>
      <c r="E57" s="120">
        <v>159637</v>
      </c>
      <c r="F57" s="48"/>
      <c r="G57" s="48">
        <f t="shared" si="3"/>
        <v>159637</v>
      </c>
      <c r="H57" s="49">
        <f t="shared" si="1"/>
        <v>3180095</v>
      </c>
      <c r="J57" s="66"/>
    </row>
    <row r="58" spans="1:10" x14ac:dyDescent="0.25">
      <c r="A58" s="30" t="s">
        <v>198</v>
      </c>
      <c r="B58" s="128">
        <f t="shared" si="2"/>
        <v>275067</v>
      </c>
      <c r="C58" s="132">
        <v>90030</v>
      </c>
      <c r="D58" s="99">
        <v>185037</v>
      </c>
      <c r="E58" s="120">
        <v>0</v>
      </c>
      <c r="F58" s="53"/>
      <c r="G58" s="48">
        <f t="shared" si="3"/>
        <v>0</v>
      </c>
      <c r="H58" s="49">
        <f t="shared" si="1"/>
        <v>275067</v>
      </c>
      <c r="J58" s="66"/>
    </row>
    <row r="59" spans="1:10" x14ac:dyDescent="0.25">
      <c r="A59" s="30" t="s">
        <v>199</v>
      </c>
      <c r="B59" s="128">
        <f t="shared" si="2"/>
        <v>50379</v>
      </c>
      <c r="C59" s="132">
        <v>20441</v>
      </c>
      <c r="D59" s="99">
        <v>29938</v>
      </c>
      <c r="E59" s="120">
        <v>0</v>
      </c>
      <c r="F59" s="53"/>
      <c r="G59" s="48">
        <f t="shared" si="3"/>
        <v>0</v>
      </c>
      <c r="H59" s="49">
        <f t="shared" si="1"/>
        <v>50379</v>
      </c>
      <c r="J59" s="66"/>
    </row>
    <row r="60" spans="1:10" x14ac:dyDescent="0.25">
      <c r="A60" s="30" t="s">
        <v>200</v>
      </c>
      <c r="B60" s="128">
        <f t="shared" si="2"/>
        <v>6209964</v>
      </c>
      <c r="C60" s="132">
        <v>1517049</v>
      </c>
      <c r="D60" s="99">
        <v>4692915</v>
      </c>
      <c r="E60" s="120">
        <v>390147</v>
      </c>
      <c r="F60" s="48"/>
      <c r="G60" s="48">
        <f t="shared" si="3"/>
        <v>390147</v>
      </c>
      <c r="H60" s="49">
        <f t="shared" si="1"/>
        <v>6600111</v>
      </c>
      <c r="J60" s="66"/>
    </row>
    <row r="61" spans="1:10" x14ac:dyDescent="0.25">
      <c r="A61" s="30" t="s">
        <v>201</v>
      </c>
      <c r="B61" s="128">
        <f t="shared" si="2"/>
        <v>364355</v>
      </c>
      <c r="C61" s="132">
        <v>145318</v>
      </c>
      <c r="D61" s="99">
        <v>219037</v>
      </c>
      <c r="E61" s="120">
        <v>349</v>
      </c>
      <c r="F61" s="53"/>
      <c r="G61" s="48">
        <f t="shared" si="3"/>
        <v>349</v>
      </c>
      <c r="H61" s="49">
        <f t="shared" si="1"/>
        <v>364704</v>
      </c>
      <c r="J61" s="66"/>
    </row>
    <row r="62" spans="1:10" x14ac:dyDescent="0.25">
      <c r="A62" s="30" t="s">
        <v>202</v>
      </c>
      <c r="B62" s="128">
        <f t="shared" si="2"/>
        <v>3713512</v>
      </c>
      <c r="C62" s="132">
        <v>1205141</v>
      </c>
      <c r="D62" s="99">
        <v>2508371</v>
      </c>
      <c r="E62" s="120">
        <v>0</v>
      </c>
      <c r="F62" s="48"/>
      <c r="G62" s="48">
        <f t="shared" si="3"/>
        <v>0</v>
      </c>
      <c r="H62" s="49">
        <f t="shared" si="1"/>
        <v>3713512</v>
      </c>
      <c r="J62" s="66"/>
    </row>
    <row r="63" spans="1:10" x14ac:dyDescent="0.25">
      <c r="A63" s="30" t="s">
        <v>203</v>
      </c>
      <c r="B63" s="128">
        <f t="shared" si="2"/>
        <v>3834812</v>
      </c>
      <c r="C63" s="132">
        <v>1166436</v>
      </c>
      <c r="D63" s="99">
        <v>2668376</v>
      </c>
      <c r="E63" s="120">
        <v>12470</v>
      </c>
      <c r="F63" s="53"/>
      <c r="G63" s="48">
        <f t="shared" si="3"/>
        <v>12470</v>
      </c>
      <c r="H63" s="49">
        <f t="shared" si="1"/>
        <v>3847282</v>
      </c>
      <c r="J63" s="66"/>
    </row>
    <row r="64" spans="1:10" x14ac:dyDescent="0.25">
      <c r="A64" s="30" t="s">
        <v>204</v>
      </c>
      <c r="B64" s="128">
        <f t="shared" si="2"/>
        <v>45653</v>
      </c>
      <c r="C64" s="132">
        <v>8497</v>
      </c>
      <c r="D64" s="99">
        <v>37156</v>
      </c>
      <c r="E64" s="120">
        <v>0</v>
      </c>
      <c r="F64" s="53"/>
      <c r="G64" s="48">
        <f t="shared" si="3"/>
        <v>0</v>
      </c>
      <c r="H64" s="49">
        <f t="shared" si="1"/>
        <v>45653</v>
      </c>
      <c r="J64" s="66"/>
    </row>
    <row r="65" spans="1:10" x14ac:dyDescent="0.25">
      <c r="A65" s="30" t="s">
        <v>205</v>
      </c>
      <c r="B65" s="128">
        <f t="shared" si="2"/>
        <v>31511</v>
      </c>
      <c r="C65" s="132">
        <v>11930</v>
      </c>
      <c r="D65" s="99">
        <v>19581</v>
      </c>
      <c r="E65" s="120">
        <v>0</v>
      </c>
      <c r="F65" s="53"/>
      <c r="G65" s="48">
        <f t="shared" si="3"/>
        <v>0</v>
      </c>
      <c r="H65" s="49">
        <f t="shared" si="1"/>
        <v>31511</v>
      </c>
      <c r="J65" s="66"/>
    </row>
    <row r="66" spans="1:10" x14ac:dyDescent="0.25">
      <c r="A66" s="30" t="s">
        <v>206</v>
      </c>
      <c r="B66" s="128">
        <f t="shared" si="2"/>
        <v>12775920</v>
      </c>
      <c r="C66" s="98">
        <v>4260588</v>
      </c>
      <c r="D66" s="99">
        <v>8515332</v>
      </c>
      <c r="E66" s="120">
        <v>0</v>
      </c>
      <c r="F66" s="48"/>
      <c r="G66" s="48">
        <f t="shared" si="3"/>
        <v>0</v>
      </c>
      <c r="H66" s="49">
        <f t="shared" si="1"/>
        <v>12775920</v>
      </c>
      <c r="J66" s="66"/>
    </row>
    <row r="67" spans="1:10" x14ac:dyDescent="0.25">
      <c r="A67" s="30" t="s">
        <v>207</v>
      </c>
      <c r="B67" s="128">
        <f t="shared" si="2"/>
        <v>4678981</v>
      </c>
      <c r="C67" s="132">
        <v>1486119</v>
      </c>
      <c r="D67" s="99">
        <v>3192862</v>
      </c>
      <c r="E67" s="120">
        <v>80261</v>
      </c>
      <c r="F67" s="48"/>
      <c r="G67" s="48">
        <f t="shared" si="3"/>
        <v>80261</v>
      </c>
      <c r="H67" s="49">
        <f t="shared" si="1"/>
        <v>4759242</v>
      </c>
      <c r="J67" s="66"/>
    </row>
    <row r="68" spans="1:10" x14ac:dyDescent="0.25">
      <c r="A68" s="30" t="s">
        <v>208</v>
      </c>
      <c r="B68" s="128">
        <f t="shared" si="2"/>
        <v>1668907</v>
      </c>
      <c r="C68" s="132">
        <v>520696</v>
      </c>
      <c r="D68" s="99">
        <v>1148211</v>
      </c>
      <c r="E68" s="120">
        <v>4099</v>
      </c>
      <c r="F68" s="48"/>
      <c r="G68" s="48">
        <f t="shared" si="3"/>
        <v>4099</v>
      </c>
      <c r="H68" s="49">
        <f t="shared" si="1"/>
        <v>1673006</v>
      </c>
      <c r="J68" s="66"/>
    </row>
    <row r="69" spans="1:10" x14ac:dyDescent="0.25">
      <c r="A69" s="30" t="s">
        <v>209</v>
      </c>
      <c r="B69" s="128">
        <f t="shared" si="2"/>
        <v>1685149</v>
      </c>
      <c r="C69" s="132">
        <v>530635</v>
      </c>
      <c r="D69" s="99">
        <v>1154514</v>
      </c>
      <c r="E69" s="120">
        <v>13281</v>
      </c>
      <c r="F69" s="48"/>
      <c r="G69" s="48">
        <f t="shared" si="3"/>
        <v>13281</v>
      </c>
      <c r="H69" s="49">
        <f t="shared" si="1"/>
        <v>1698430</v>
      </c>
      <c r="J69" s="66"/>
    </row>
    <row r="70" spans="1:10" x14ac:dyDescent="0.25">
      <c r="A70" s="30" t="s">
        <v>210</v>
      </c>
      <c r="B70" s="128">
        <f t="shared" si="2"/>
        <v>1931238</v>
      </c>
      <c r="C70" s="132">
        <v>612955</v>
      </c>
      <c r="D70" s="99">
        <v>1318283</v>
      </c>
      <c r="E70" s="120">
        <v>0</v>
      </c>
      <c r="F70" s="48"/>
      <c r="G70" s="48">
        <f t="shared" si="3"/>
        <v>0</v>
      </c>
      <c r="H70" s="49">
        <f t="shared" si="1"/>
        <v>1931238</v>
      </c>
      <c r="J70" s="66"/>
    </row>
    <row r="71" spans="1:10" x14ac:dyDescent="0.25">
      <c r="A71" s="30" t="s">
        <v>211</v>
      </c>
      <c r="B71" s="128">
        <f t="shared" si="2"/>
        <v>8905677</v>
      </c>
      <c r="C71" s="98">
        <v>2990120</v>
      </c>
      <c r="D71" s="99">
        <v>5915557</v>
      </c>
      <c r="E71" s="120">
        <v>59926</v>
      </c>
      <c r="F71" s="48"/>
      <c r="G71" s="48">
        <f t="shared" si="3"/>
        <v>59926</v>
      </c>
      <c r="H71" s="49">
        <f t="shared" si="1"/>
        <v>8965603</v>
      </c>
      <c r="J71" s="66"/>
    </row>
    <row r="72" spans="1:10" x14ac:dyDescent="0.25">
      <c r="A72" s="30" t="s">
        <v>212</v>
      </c>
      <c r="B72" s="128">
        <f t="shared" ref="B72:B90" si="4">SUM(C72+D72)</f>
        <v>807025</v>
      </c>
      <c r="C72" s="132">
        <v>300296</v>
      </c>
      <c r="D72" s="99">
        <v>506729</v>
      </c>
      <c r="E72" s="120">
        <v>0</v>
      </c>
      <c r="F72" s="48"/>
      <c r="G72" s="48">
        <f t="shared" ref="G72:G90" si="5">SUM(E72+F72)</f>
        <v>0</v>
      </c>
      <c r="H72" s="49">
        <f t="shared" si="1"/>
        <v>807025</v>
      </c>
      <c r="J72" s="66"/>
    </row>
    <row r="73" spans="1:10" x14ac:dyDescent="0.25">
      <c r="A73" s="30" t="s">
        <v>213</v>
      </c>
      <c r="B73" s="128">
        <f t="shared" si="4"/>
        <v>1008068</v>
      </c>
      <c r="C73" s="132">
        <v>341881</v>
      </c>
      <c r="D73" s="99">
        <v>666187</v>
      </c>
      <c r="E73" s="120">
        <v>3142</v>
      </c>
      <c r="F73" s="48"/>
      <c r="G73" s="48">
        <f t="shared" si="5"/>
        <v>3142</v>
      </c>
      <c r="H73" s="49">
        <f t="shared" si="1"/>
        <v>1011210</v>
      </c>
      <c r="J73" s="66"/>
    </row>
    <row r="74" spans="1:10" x14ac:dyDescent="0.25">
      <c r="A74" s="30" t="s">
        <v>214</v>
      </c>
      <c r="B74" s="128">
        <f t="shared" si="4"/>
        <v>422976</v>
      </c>
      <c r="C74" s="132">
        <v>122756</v>
      </c>
      <c r="D74" s="99">
        <v>300220</v>
      </c>
      <c r="E74" s="120">
        <v>0</v>
      </c>
      <c r="F74" s="53"/>
      <c r="G74" s="48">
        <f t="shared" si="5"/>
        <v>0</v>
      </c>
      <c r="H74" s="49">
        <f t="shared" ref="H74:H90" si="6">G74+B74</f>
        <v>422976</v>
      </c>
      <c r="J74" s="66"/>
    </row>
    <row r="75" spans="1:10" x14ac:dyDescent="0.25">
      <c r="A75" s="30" t="s">
        <v>215</v>
      </c>
      <c r="B75" s="128">
        <f t="shared" si="4"/>
        <v>3001085</v>
      </c>
      <c r="C75" s="132">
        <v>748491</v>
      </c>
      <c r="D75" s="99">
        <v>2252594</v>
      </c>
      <c r="E75" s="120">
        <v>0</v>
      </c>
      <c r="F75" s="48"/>
      <c r="G75" s="48">
        <f t="shared" si="5"/>
        <v>0</v>
      </c>
      <c r="H75" s="49">
        <f t="shared" si="6"/>
        <v>3001085</v>
      </c>
      <c r="J75" s="66"/>
    </row>
    <row r="76" spans="1:10" x14ac:dyDescent="0.25">
      <c r="A76" s="30" t="s">
        <v>216</v>
      </c>
      <c r="B76" s="128">
        <f t="shared" si="4"/>
        <v>538606</v>
      </c>
      <c r="C76" s="132">
        <v>159178</v>
      </c>
      <c r="D76" s="99">
        <v>379428</v>
      </c>
      <c r="E76" s="120">
        <v>5695</v>
      </c>
      <c r="F76" s="53"/>
      <c r="G76" s="48">
        <f t="shared" si="5"/>
        <v>5695</v>
      </c>
      <c r="H76" s="49">
        <f t="shared" si="6"/>
        <v>544301</v>
      </c>
      <c r="J76" s="66"/>
    </row>
    <row r="77" spans="1:10" x14ac:dyDescent="0.25">
      <c r="A77" s="30" t="s">
        <v>217</v>
      </c>
      <c r="B77" s="128">
        <f t="shared" si="4"/>
        <v>6501237</v>
      </c>
      <c r="C77" s="98">
        <v>2028571</v>
      </c>
      <c r="D77" s="99">
        <v>4472666</v>
      </c>
      <c r="E77" s="120">
        <v>14607</v>
      </c>
      <c r="F77" s="48"/>
      <c r="G77" s="48">
        <f t="shared" si="5"/>
        <v>14607</v>
      </c>
      <c r="H77" s="49">
        <f t="shared" si="6"/>
        <v>6515844</v>
      </c>
      <c r="J77" s="66"/>
    </row>
    <row r="78" spans="1:10" x14ac:dyDescent="0.25">
      <c r="A78" s="30" t="s">
        <v>218</v>
      </c>
      <c r="B78" s="128">
        <f t="shared" si="4"/>
        <v>3250859</v>
      </c>
      <c r="C78" s="132">
        <v>1083887</v>
      </c>
      <c r="D78" s="99">
        <v>2166972</v>
      </c>
      <c r="E78" s="120">
        <v>0</v>
      </c>
      <c r="F78" s="48"/>
      <c r="G78" s="48">
        <f t="shared" si="5"/>
        <v>0</v>
      </c>
      <c r="H78" s="49">
        <f t="shared" si="6"/>
        <v>3250859</v>
      </c>
      <c r="J78" s="66"/>
    </row>
    <row r="79" spans="1:10" x14ac:dyDescent="0.25">
      <c r="A79" s="30" t="s">
        <v>219</v>
      </c>
      <c r="B79" s="128">
        <f t="shared" si="4"/>
        <v>29093</v>
      </c>
      <c r="C79" s="132">
        <v>5798</v>
      </c>
      <c r="D79" s="99">
        <v>23295</v>
      </c>
      <c r="E79" s="120">
        <v>0</v>
      </c>
      <c r="F79" s="53"/>
      <c r="G79" s="48">
        <f t="shared" si="5"/>
        <v>0</v>
      </c>
      <c r="H79" s="49">
        <f t="shared" si="6"/>
        <v>29093</v>
      </c>
      <c r="J79" s="66"/>
    </row>
    <row r="80" spans="1:10" x14ac:dyDescent="0.25">
      <c r="A80" s="30" t="s">
        <v>220</v>
      </c>
      <c r="B80" s="128">
        <f t="shared" si="4"/>
        <v>156367</v>
      </c>
      <c r="C80" s="132">
        <v>50478</v>
      </c>
      <c r="D80" s="99">
        <v>105889</v>
      </c>
      <c r="E80" s="120">
        <v>1983</v>
      </c>
      <c r="F80" s="53"/>
      <c r="G80" s="48">
        <f t="shared" si="5"/>
        <v>1983</v>
      </c>
      <c r="H80" s="49">
        <f t="shared" si="6"/>
        <v>158350</v>
      </c>
      <c r="J80" s="66"/>
    </row>
    <row r="81" spans="1:10" x14ac:dyDescent="0.25">
      <c r="A81" s="30" t="s">
        <v>221</v>
      </c>
      <c r="B81" s="128">
        <f t="shared" si="4"/>
        <v>131342</v>
      </c>
      <c r="C81" s="132">
        <v>43314</v>
      </c>
      <c r="D81" s="99">
        <v>88028</v>
      </c>
      <c r="E81" s="120">
        <v>0</v>
      </c>
      <c r="F81" s="53"/>
      <c r="G81" s="48">
        <f t="shared" si="5"/>
        <v>0</v>
      </c>
      <c r="H81" s="49">
        <f t="shared" si="6"/>
        <v>131342</v>
      </c>
      <c r="J81" s="66"/>
    </row>
    <row r="82" spans="1:10" x14ac:dyDescent="0.25">
      <c r="A82" s="30" t="s">
        <v>222</v>
      </c>
      <c r="B82" s="128">
        <f t="shared" si="4"/>
        <v>1812382</v>
      </c>
      <c r="C82" s="132">
        <v>533575</v>
      </c>
      <c r="D82" s="99">
        <v>1278807</v>
      </c>
      <c r="E82" s="120">
        <v>0</v>
      </c>
      <c r="F82" s="48"/>
      <c r="G82" s="48">
        <f t="shared" si="5"/>
        <v>0</v>
      </c>
      <c r="H82" s="49">
        <f t="shared" si="6"/>
        <v>1812382</v>
      </c>
      <c r="J82" s="66"/>
    </row>
    <row r="83" spans="1:10" x14ac:dyDescent="0.25">
      <c r="A83" s="30" t="s">
        <v>223</v>
      </c>
      <c r="B83" s="128">
        <f t="shared" si="4"/>
        <v>251781</v>
      </c>
      <c r="C83" s="132">
        <v>63777</v>
      </c>
      <c r="D83" s="99">
        <v>188004</v>
      </c>
      <c r="E83" s="120">
        <v>6716</v>
      </c>
      <c r="F83" s="53"/>
      <c r="G83" s="48">
        <f t="shared" si="5"/>
        <v>6716</v>
      </c>
      <c r="H83" s="49">
        <f t="shared" si="6"/>
        <v>258497</v>
      </c>
      <c r="J83" s="66"/>
    </row>
    <row r="84" spans="1:10" x14ac:dyDescent="0.25">
      <c r="A84" s="30" t="s">
        <v>224</v>
      </c>
      <c r="B84" s="128">
        <f t="shared" si="4"/>
        <v>1670121</v>
      </c>
      <c r="C84" s="132">
        <v>451755</v>
      </c>
      <c r="D84" s="99">
        <v>1218366</v>
      </c>
      <c r="E84" s="120">
        <v>10010</v>
      </c>
      <c r="F84" s="48"/>
      <c r="G84" s="48">
        <f t="shared" si="5"/>
        <v>10010</v>
      </c>
      <c r="H84" s="49">
        <f t="shared" si="6"/>
        <v>1680131</v>
      </c>
      <c r="J84" s="66"/>
    </row>
    <row r="85" spans="1:10" x14ac:dyDescent="0.25">
      <c r="A85" s="30" t="s">
        <v>225</v>
      </c>
      <c r="B85" s="128">
        <f t="shared" si="4"/>
        <v>8988981</v>
      </c>
      <c r="C85" s="98">
        <v>3103505</v>
      </c>
      <c r="D85" s="99">
        <v>5885476</v>
      </c>
      <c r="E85" s="120">
        <v>0</v>
      </c>
      <c r="F85" s="48"/>
      <c r="G85" s="48">
        <f t="shared" si="5"/>
        <v>0</v>
      </c>
      <c r="H85" s="49">
        <f t="shared" si="6"/>
        <v>8988981</v>
      </c>
      <c r="J85" s="66"/>
    </row>
    <row r="86" spans="1:10" x14ac:dyDescent="0.25">
      <c r="A86" s="30" t="s">
        <v>226</v>
      </c>
      <c r="B86" s="128">
        <f t="shared" si="4"/>
        <v>63728</v>
      </c>
      <c r="C86" s="132">
        <v>21532</v>
      </c>
      <c r="D86" s="99">
        <v>42196</v>
      </c>
      <c r="E86" s="120">
        <v>0</v>
      </c>
      <c r="F86" s="53"/>
      <c r="G86" s="48">
        <f t="shared" si="5"/>
        <v>0</v>
      </c>
      <c r="H86" s="49">
        <f t="shared" si="6"/>
        <v>63728</v>
      </c>
      <c r="J86" s="66"/>
    </row>
    <row r="87" spans="1:10" x14ac:dyDescent="0.25">
      <c r="A87" s="30" t="s">
        <v>227</v>
      </c>
      <c r="B87" s="128">
        <f t="shared" si="4"/>
        <v>2768175</v>
      </c>
      <c r="C87" s="132">
        <v>769837</v>
      </c>
      <c r="D87" s="99">
        <v>1998338</v>
      </c>
      <c r="E87" s="120">
        <v>52190</v>
      </c>
      <c r="F87" s="48"/>
      <c r="G87" s="48">
        <f t="shared" si="5"/>
        <v>52190</v>
      </c>
      <c r="H87" s="49">
        <f t="shared" si="6"/>
        <v>2820365</v>
      </c>
      <c r="J87" s="66"/>
    </row>
    <row r="88" spans="1:10" x14ac:dyDescent="0.25">
      <c r="A88" s="30" t="s">
        <v>228</v>
      </c>
      <c r="B88" s="128">
        <f t="shared" si="4"/>
        <v>308298</v>
      </c>
      <c r="C88" s="132">
        <v>79113</v>
      </c>
      <c r="D88" s="99">
        <v>229185</v>
      </c>
      <c r="E88" s="120">
        <v>0</v>
      </c>
      <c r="F88" s="53"/>
      <c r="G88" s="48">
        <f t="shared" si="5"/>
        <v>0</v>
      </c>
      <c r="H88" s="49">
        <f t="shared" si="6"/>
        <v>308298</v>
      </c>
      <c r="J88" s="66"/>
    </row>
    <row r="89" spans="1:10" x14ac:dyDescent="0.25">
      <c r="A89" s="30" t="s">
        <v>229</v>
      </c>
      <c r="B89" s="128">
        <f t="shared" si="4"/>
        <v>2958197</v>
      </c>
      <c r="C89" s="132">
        <v>1011872</v>
      </c>
      <c r="D89" s="99">
        <v>1946325</v>
      </c>
      <c r="E89" s="120">
        <v>0</v>
      </c>
      <c r="F89" s="48"/>
      <c r="G89" s="48">
        <f t="shared" si="5"/>
        <v>0</v>
      </c>
      <c r="H89" s="49">
        <f t="shared" si="6"/>
        <v>2958197</v>
      </c>
      <c r="J89" s="66"/>
    </row>
    <row r="90" spans="1:10" ht="14.4" thickBot="1" x14ac:dyDescent="0.3">
      <c r="A90" s="59" t="s">
        <v>230</v>
      </c>
      <c r="B90" s="129">
        <f t="shared" si="4"/>
        <v>571192</v>
      </c>
      <c r="C90" s="134">
        <v>185981</v>
      </c>
      <c r="D90" s="135">
        <v>385211</v>
      </c>
      <c r="E90" s="130">
        <v>0</v>
      </c>
      <c r="F90" s="60">
        <v>0</v>
      </c>
      <c r="G90" s="60">
        <f t="shared" si="5"/>
        <v>0</v>
      </c>
      <c r="H90" s="49">
        <f t="shared" si="6"/>
        <v>571192</v>
      </c>
      <c r="J90" s="66"/>
    </row>
    <row r="92" spans="1:10" x14ac:dyDescent="0.25">
      <c r="A92" s="30" t="s">
        <v>58</v>
      </c>
      <c r="D92" s="30"/>
    </row>
    <row r="93" spans="1:10" x14ac:dyDescent="0.25">
      <c r="A93" s="30" t="s">
        <v>59</v>
      </c>
    </row>
    <row r="94" spans="1:10" x14ac:dyDescent="0.25">
      <c r="A94" s="30" t="s">
        <v>60</v>
      </c>
    </row>
    <row r="95" spans="1:10" x14ac:dyDescent="0.25">
      <c r="A95" s="30" t="s">
        <v>61</v>
      </c>
    </row>
  </sheetData>
  <sheetProtection algorithmName="SHA-512" hashValue="+svP7Db9i5357nL6CMrIdbOS0DFlAokMEectojdwq8F1V4RcqGnN/fc6m7xIvlHBnTJeL30e5yLJziT5FrW3sA==" saltValue="0MS48oAG3R5ypkpoA+7BmA==" spinCount="100000" sheet="1" objects="1" scenarios="1"/>
  <mergeCells count="1">
    <mergeCell ref="A2:D2"/>
  </mergeCells>
  <pageMargins left="0.7" right="0.7" top="0.75" bottom="0.75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2E289-855D-41BD-B021-9E390785D6EC}">
  <dimension ref="A2:K99"/>
  <sheetViews>
    <sheetView workbookViewId="0">
      <selection activeCell="E4" sqref="E4:F4"/>
    </sheetView>
  </sheetViews>
  <sheetFormatPr defaultRowHeight="14.4" x14ac:dyDescent="0.3"/>
  <cols>
    <col min="1" max="1" width="61.88671875" bestFit="1" customWidth="1"/>
    <col min="2" max="2" width="16.109375" bestFit="1" customWidth="1"/>
    <col min="3" max="3" width="20" bestFit="1" customWidth="1"/>
    <col min="4" max="4" width="20.5546875" style="3" bestFit="1" customWidth="1"/>
    <col min="5" max="5" width="15.109375" customWidth="1"/>
    <col min="6" max="6" width="19.44140625" customWidth="1"/>
    <col min="7" max="7" width="26.88671875" bestFit="1" customWidth="1"/>
    <col min="8" max="8" width="13.88671875" bestFit="1" customWidth="1"/>
    <col min="9" max="9" width="16.88671875" customWidth="1"/>
    <col min="10" max="10" width="23.88671875" hidden="1" customWidth="1"/>
    <col min="11" max="11" width="17.44140625" bestFit="1" customWidth="1"/>
  </cols>
  <sheetData>
    <row r="2" spans="1:11" ht="23.4" x14ac:dyDescent="0.45">
      <c r="A2" s="144" t="s">
        <v>231</v>
      </c>
      <c r="B2" s="144"/>
      <c r="C2" s="144"/>
      <c r="D2" s="144"/>
    </row>
    <row r="4" spans="1:11" s="10" customFormat="1" ht="17.25" customHeight="1" x14ac:dyDescent="0.3">
      <c r="B4" s="14" t="s">
        <v>75</v>
      </c>
      <c r="C4" s="14" t="s">
        <v>76</v>
      </c>
      <c r="D4" s="14" t="s">
        <v>77</v>
      </c>
      <c r="E4" s="14" t="s">
        <v>78</v>
      </c>
      <c r="F4" s="14" t="s">
        <v>79</v>
      </c>
      <c r="G4" s="14" t="s">
        <v>80</v>
      </c>
      <c r="H4" s="14" t="s">
        <v>81</v>
      </c>
      <c r="I4" s="14" t="s">
        <v>82</v>
      </c>
      <c r="J4" s="23" t="s">
        <v>40</v>
      </c>
      <c r="K4" s="14" t="s">
        <v>83</v>
      </c>
    </row>
    <row r="5" spans="1:11" x14ac:dyDescent="0.3">
      <c r="A5" s="16"/>
      <c r="B5" s="9" t="s">
        <v>41</v>
      </c>
      <c r="C5" s="9" t="s">
        <v>84</v>
      </c>
      <c r="D5" s="9" t="s">
        <v>43</v>
      </c>
      <c r="E5" s="9" t="s">
        <v>43</v>
      </c>
      <c r="F5" s="9" t="s">
        <v>43</v>
      </c>
      <c r="G5" s="9" t="s">
        <v>43</v>
      </c>
      <c r="H5" s="9" t="s">
        <v>43</v>
      </c>
      <c r="I5" s="9" t="s">
        <v>43</v>
      </c>
      <c r="J5" s="24" t="s">
        <v>43</v>
      </c>
      <c r="K5" s="9" t="s">
        <v>85</v>
      </c>
    </row>
    <row r="6" spans="1:11" x14ac:dyDescent="0.3">
      <c r="A6" s="16"/>
      <c r="B6" s="9"/>
      <c r="C6" s="9"/>
    </row>
    <row r="7" spans="1:11" x14ac:dyDescent="0.3">
      <c r="A7" s="7" t="s">
        <v>148</v>
      </c>
      <c r="B7" s="11">
        <f>SUM(B9:B95)</f>
        <v>136861478</v>
      </c>
      <c r="C7" s="11">
        <f>SUM(C9:C95)</f>
        <v>68430754</v>
      </c>
      <c r="D7" s="11">
        <f t="shared" ref="D7:I7" si="0">SUM(D9:D95)</f>
        <v>68430725</v>
      </c>
      <c r="E7" s="11">
        <f t="shared" si="0"/>
        <v>2488232</v>
      </c>
      <c r="F7" s="11">
        <f t="shared" si="0"/>
        <v>12801307</v>
      </c>
      <c r="G7" s="11">
        <f t="shared" si="0"/>
        <v>152151017</v>
      </c>
      <c r="H7" s="11">
        <f t="shared" si="0"/>
        <v>0</v>
      </c>
      <c r="I7" s="11">
        <f t="shared" si="0"/>
        <v>152151018</v>
      </c>
      <c r="J7" s="11">
        <f>SUM(J9:J95)</f>
        <v>150651017</v>
      </c>
      <c r="K7" s="11">
        <f>SUM(K9:K95)</f>
        <v>1589449.47</v>
      </c>
    </row>
    <row r="8" spans="1:11" x14ac:dyDescent="0.3">
      <c r="A8" s="7"/>
      <c r="B8" s="21"/>
      <c r="C8" s="21"/>
      <c r="J8" s="13"/>
    </row>
    <row r="9" spans="1:11" x14ac:dyDescent="0.3">
      <c r="A9" s="6" t="s">
        <v>149</v>
      </c>
      <c r="B9" s="12">
        <v>260680</v>
      </c>
      <c r="C9" s="12">
        <f>ROUND(B9/2,0)</f>
        <v>130340</v>
      </c>
      <c r="D9" s="8">
        <f>+B9-C9</f>
        <v>130340</v>
      </c>
      <c r="E9" s="22">
        <v>0</v>
      </c>
      <c r="F9" s="28">
        <v>239320</v>
      </c>
      <c r="G9" s="22">
        <f>(B9+E9+F9)</f>
        <v>500000</v>
      </c>
      <c r="H9" s="22">
        <v>0</v>
      </c>
      <c r="I9" s="22">
        <f t="shared" ref="I9:I40" si="1">C9+D9+E9+H9+F9</f>
        <v>500000</v>
      </c>
      <c r="J9" s="25">
        <f>(B9+E9+F9)</f>
        <v>500000</v>
      </c>
      <c r="K9" s="65"/>
    </row>
    <row r="10" spans="1:11" x14ac:dyDescent="0.3">
      <c r="A10" s="6" t="s">
        <v>150</v>
      </c>
      <c r="B10" s="12">
        <v>331941</v>
      </c>
      <c r="C10" s="12">
        <f>ROUND(B10/2,0)</f>
        <v>165971</v>
      </c>
      <c r="D10" s="8">
        <f t="shared" ref="D10:D76" si="2">+B10-C10</f>
        <v>165970</v>
      </c>
      <c r="E10" s="22">
        <v>20228</v>
      </c>
      <c r="F10" s="22">
        <v>0</v>
      </c>
      <c r="G10" s="22">
        <f t="shared" ref="G10:G76" si="3">(B10+E10+F10)</f>
        <v>352169</v>
      </c>
      <c r="H10" s="22">
        <v>0</v>
      </c>
      <c r="I10" s="22">
        <f t="shared" si="1"/>
        <v>352169</v>
      </c>
      <c r="J10" s="25">
        <f>(B10+E10+F10)</f>
        <v>352169</v>
      </c>
      <c r="K10" s="65"/>
    </row>
    <row r="11" spans="1:11" x14ac:dyDescent="0.3">
      <c r="A11" s="6" t="s">
        <v>151</v>
      </c>
      <c r="B11" s="12">
        <v>2091818</v>
      </c>
      <c r="C11" s="12">
        <f>ROUND(B11/2,0)</f>
        <v>1045909</v>
      </c>
      <c r="D11" s="8">
        <f t="shared" si="2"/>
        <v>1045909</v>
      </c>
      <c r="E11" s="22">
        <v>0</v>
      </c>
      <c r="F11" s="22">
        <v>0</v>
      </c>
      <c r="G11" s="22">
        <f t="shared" si="3"/>
        <v>2091818</v>
      </c>
      <c r="H11" s="22">
        <v>0</v>
      </c>
      <c r="I11" s="22">
        <f t="shared" si="1"/>
        <v>2091818</v>
      </c>
      <c r="J11" s="25">
        <f>(B11+E11+F11)</f>
        <v>2091818</v>
      </c>
      <c r="K11" s="65"/>
    </row>
    <row r="12" spans="1:11" x14ac:dyDescent="0.3">
      <c r="A12" s="6" t="s">
        <v>152</v>
      </c>
      <c r="B12" s="8">
        <v>4697638</v>
      </c>
      <c r="C12" s="8">
        <f>ROUND(+B12/2,0)</f>
        <v>2348819</v>
      </c>
      <c r="D12" s="8">
        <f>+B12-C12</f>
        <v>2348819</v>
      </c>
      <c r="E12" s="22">
        <v>344012</v>
      </c>
      <c r="F12" s="22">
        <v>0</v>
      </c>
      <c r="G12" s="22">
        <f t="shared" si="3"/>
        <v>5041650</v>
      </c>
      <c r="H12" s="22">
        <v>0</v>
      </c>
      <c r="I12" s="22">
        <f t="shared" si="1"/>
        <v>5041650</v>
      </c>
      <c r="J12" s="25">
        <f>(B12+E12+F12)</f>
        <v>5041650</v>
      </c>
      <c r="K12" s="65"/>
    </row>
    <row r="13" spans="1:11" x14ac:dyDescent="0.3">
      <c r="A13" s="6" t="s">
        <v>153</v>
      </c>
      <c r="B13" s="8">
        <v>274401</v>
      </c>
      <c r="C13" s="8">
        <f>ROUND(+B13/2,0)</f>
        <v>137201</v>
      </c>
      <c r="D13" s="8">
        <f>ROUND(+B13/2,0)</f>
        <v>137201</v>
      </c>
      <c r="E13" s="22">
        <v>0</v>
      </c>
      <c r="F13" s="28">
        <v>225599</v>
      </c>
      <c r="G13" s="22">
        <f t="shared" si="3"/>
        <v>500000</v>
      </c>
      <c r="H13" s="22">
        <v>0</v>
      </c>
      <c r="I13" s="22">
        <f t="shared" si="1"/>
        <v>500001</v>
      </c>
      <c r="J13" s="25"/>
      <c r="K13" s="65"/>
    </row>
    <row r="14" spans="1:11" x14ac:dyDescent="0.3">
      <c r="A14" s="6" t="s">
        <v>154</v>
      </c>
      <c r="B14" s="8">
        <v>3297892</v>
      </c>
      <c r="C14" s="8">
        <f>ROUND(+B14/2,0)</f>
        <v>1648946</v>
      </c>
      <c r="D14" s="8">
        <f t="shared" si="2"/>
        <v>1648946</v>
      </c>
      <c r="E14" s="22">
        <v>13311</v>
      </c>
      <c r="F14" s="22">
        <v>0</v>
      </c>
      <c r="G14" s="22">
        <f t="shared" si="3"/>
        <v>3311203</v>
      </c>
      <c r="H14" s="22">
        <v>0</v>
      </c>
      <c r="I14" s="22">
        <f t="shared" si="1"/>
        <v>3311203</v>
      </c>
      <c r="J14" s="25">
        <f t="shared" ref="J14:J21" si="4">(B14+E14+F14)</f>
        <v>3311203</v>
      </c>
      <c r="K14" s="65"/>
    </row>
    <row r="15" spans="1:11" x14ac:dyDescent="0.3">
      <c r="A15" s="6" t="s">
        <v>155</v>
      </c>
      <c r="B15" s="12">
        <v>6110</v>
      </c>
      <c r="C15" s="12">
        <f>ROUND(B15/2,0)</f>
        <v>3055</v>
      </c>
      <c r="D15" s="8">
        <f t="shared" si="2"/>
        <v>3055</v>
      </c>
      <c r="E15" s="22">
        <v>0</v>
      </c>
      <c r="F15" s="28">
        <v>493890</v>
      </c>
      <c r="G15" s="22">
        <f t="shared" si="3"/>
        <v>500000</v>
      </c>
      <c r="H15" s="22">
        <v>0</v>
      </c>
      <c r="I15" s="22">
        <f t="shared" si="1"/>
        <v>500000</v>
      </c>
      <c r="J15" s="25">
        <f t="shared" si="4"/>
        <v>500000</v>
      </c>
      <c r="K15" s="65"/>
    </row>
    <row r="16" spans="1:11" x14ac:dyDescent="0.3">
      <c r="A16" s="6" t="s">
        <v>156</v>
      </c>
      <c r="B16" s="12">
        <v>913064</v>
      </c>
      <c r="C16" s="12">
        <f>ROUND(B16/2,0)</f>
        <v>456532</v>
      </c>
      <c r="D16" s="8">
        <f t="shared" si="2"/>
        <v>456532</v>
      </c>
      <c r="E16" s="22">
        <v>44111</v>
      </c>
      <c r="F16" s="22">
        <v>0</v>
      </c>
      <c r="G16" s="22">
        <f t="shared" si="3"/>
        <v>957175</v>
      </c>
      <c r="H16" s="22">
        <v>0</v>
      </c>
      <c r="I16" s="22">
        <f t="shared" si="1"/>
        <v>957175</v>
      </c>
      <c r="J16" s="25">
        <f t="shared" si="4"/>
        <v>957175</v>
      </c>
      <c r="K16" s="65"/>
    </row>
    <row r="17" spans="1:11" x14ac:dyDescent="0.3">
      <c r="A17" s="6" t="s">
        <v>157</v>
      </c>
      <c r="B17" s="12">
        <v>210868</v>
      </c>
      <c r="C17" s="12">
        <f>ROUND(B17/2,0)</f>
        <v>105434</v>
      </c>
      <c r="D17" s="8">
        <f t="shared" si="2"/>
        <v>105434</v>
      </c>
      <c r="E17" s="22">
        <v>0</v>
      </c>
      <c r="F17" s="28">
        <v>289132</v>
      </c>
      <c r="G17" s="22">
        <f t="shared" si="3"/>
        <v>500000</v>
      </c>
      <c r="H17" s="22">
        <v>0</v>
      </c>
      <c r="I17" s="22">
        <f t="shared" si="1"/>
        <v>500000</v>
      </c>
      <c r="J17" s="25">
        <f t="shared" si="4"/>
        <v>500000</v>
      </c>
      <c r="K17" s="65"/>
    </row>
    <row r="18" spans="1:11" x14ac:dyDescent="0.3">
      <c r="A18" s="6" t="s">
        <v>158</v>
      </c>
      <c r="B18" s="8">
        <v>4276013</v>
      </c>
      <c r="C18" s="8">
        <f>ROUND(+B18/2,0)</f>
        <v>2138007</v>
      </c>
      <c r="D18" s="8">
        <f t="shared" si="2"/>
        <v>2138006</v>
      </c>
      <c r="E18" s="22">
        <v>0</v>
      </c>
      <c r="F18" s="22">
        <v>0</v>
      </c>
      <c r="G18" s="22">
        <f t="shared" si="3"/>
        <v>4276013</v>
      </c>
      <c r="H18" s="22">
        <v>0</v>
      </c>
      <c r="I18" s="22">
        <f t="shared" si="1"/>
        <v>4276013</v>
      </c>
      <c r="J18" s="25">
        <f t="shared" si="4"/>
        <v>4276013</v>
      </c>
      <c r="K18" s="65"/>
    </row>
    <row r="19" spans="1:11" x14ac:dyDescent="0.3">
      <c r="A19" s="6" t="s">
        <v>232</v>
      </c>
      <c r="B19" s="19">
        <v>125975</v>
      </c>
      <c r="C19" s="19">
        <v>62988</v>
      </c>
      <c r="D19" s="8">
        <f t="shared" si="2"/>
        <v>62987</v>
      </c>
      <c r="E19" s="22">
        <v>0</v>
      </c>
      <c r="F19" s="28">
        <v>374025</v>
      </c>
      <c r="G19" s="22">
        <f t="shared" si="3"/>
        <v>500000</v>
      </c>
      <c r="H19" s="22">
        <v>0</v>
      </c>
      <c r="I19" s="22">
        <f t="shared" si="1"/>
        <v>500000</v>
      </c>
      <c r="J19" s="25">
        <f t="shared" si="4"/>
        <v>500000</v>
      </c>
      <c r="K19" s="65"/>
    </row>
    <row r="20" spans="1:11" x14ac:dyDescent="0.3">
      <c r="A20" s="6" t="s">
        <v>233</v>
      </c>
      <c r="B20" s="19">
        <v>371962</v>
      </c>
      <c r="C20" s="19">
        <v>185981</v>
      </c>
      <c r="D20" s="8">
        <f t="shared" si="2"/>
        <v>185981</v>
      </c>
      <c r="E20" s="22">
        <v>0</v>
      </c>
      <c r="F20" s="28">
        <v>128038</v>
      </c>
      <c r="G20" s="22">
        <f t="shared" si="3"/>
        <v>500000</v>
      </c>
      <c r="H20" s="22">
        <v>0</v>
      </c>
      <c r="I20" s="22">
        <f t="shared" si="1"/>
        <v>500000</v>
      </c>
      <c r="J20" s="25">
        <f t="shared" si="4"/>
        <v>500000</v>
      </c>
      <c r="K20" s="65"/>
    </row>
    <row r="21" spans="1:11" x14ac:dyDescent="0.3">
      <c r="A21" s="6" t="s">
        <v>159</v>
      </c>
      <c r="B21" s="12">
        <v>47654</v>
      </c>
      <c r="C21" s="12">
        <f>ROUND(B21/2,0)</f>
        <v>23827</v>
      </c>
      <c r="D21" s="8">
        <f t="shared" si="2"/>
        <v>23827</v>
      </c>
      <c r="E21" s="22">
        <v>0</v>
      </c>
      <c r="F21" s="28">
        <v>452346</v>
      </c>
      <c r="G21" s="22">
        <f t="shared" si="3"/>
        <v>500000</v>
      </c>
      <c r="H21" s="22">
        <v>0</v>
      </c>
      <c r="I21" s="22">
        <f t="shared" si="1"/>
        <v>500000</v>
      </c>
      <c r="J21" s="25">
        <f t="shared" si="4"/>
        <v>500000</v>
      </c>
      <c r="K21" s="65"/>
    </row>
    <row r="22" spans="1:11" x14ac:dyDescent="0.3">
      <c r="A22" s="6" t="s">
        <v>160</v>
      </c>
      <c r="B22" s="12">
        <v>17058</v>
      </c>
      <c r="C22" s="12">
        <f>ROUND(B22/2,0)</f>
        <v>8529</v>
      </c>
      <c r="D22" s="8">
        <f t="shared" si="2"/>
        <v>8529</v>
      </c>
      <c r="E22" s="22">
        <v>0</v>
      </c>
      <c r="F22" s="28">
        <v>482942</v>
      </c>
      <c r="G22" s="22">
        <f t="shared" si="3"/>
        <v>500000</v>
      </c>
      <c r="H22" s="22">
        <v>0</v>
      </c>
      <c r="I22" s="22">
        <f t="shared" si="1"/>
        <v>500000</v>
      </c>
      <c r="J22" s="25"/>
      <c r="K22" s="65"/>
    </row>
    <row r="23" spans="1:11" x14ac:dyDescent="0.3">
      <c r="A23" s="6" t="s">
        <v>162</v>
      </c>
      <c r="B23" s="8">
        <v>6341542</v>
      </c>
      <c r="C23" s="8">
        <f>ROUND(+B23/2,0)</f>
        <v>3170771</v>
      </c>
      <c r="D23" s="8">
        <f t="shared" si="2"/>
        <v>3170771</v>
      </c>
      <c r="E23" s="22">
        <v>0</v>
      </c>
      <c r="F23" s="22">
        <v>0</v>
      </c>
      <c r="G23" s="22">
        <f t="shared" si="3"/>
        <v>6341542</v>
      </c>
      <c r="H23" s="22">
        <v>0</v>
      </c>
      <c r="I23" s="22">
        <f t="shared" si="1"/>
        <v>6341542</v>
      </c>
      <c r="J23" s="25">
        <f t="shared" ref="J23:J35" si="5">(B23+E23+F23)</f>
        <v>6341542</v>
      </c>
      <c r="K23" s="65"/>
    </row>
    <row r="24" spans="1:11" x14ac:dyDescent="0.3">
      <c r="A24" s="6" t="s">
        <v>163</v>
      </c>
      <c r="B24" s="12">
        <v>1572272</v>
      </c>
      <c r="C24" s="12">
        <f>ROUND(B24/2,0)</f>
        <v>786136</v>
      </c>
      <c r="D24" s="8">
        <f t="shared" si="2"/>
        <v>786136</v>
      </c>
      <c r="E24" s="22">
        <v>138665</v>
      </c>
      <c r="F24" s="22">
        <v>0</v>
      </c>
      <c r="G24" s="22">
        <f t="shared" si="3"/>
        <v>1710937</v>
      </c>
      <c r="H24" s="22">
        <v>0</v>
      </c>
      <c r="I24" s="22">
        <f t="shared" si="1"/>
        <v>1710937</v>
      </c>
      <c r="J24" s="25">
        <f t="shared" si="5"/>
        <v>1710937</v>
      </c>
      <c r="K24" s="65"/>
    </row>
    <row r="25" spans="1:11" x14ac:dyDescent="0.3">
      <c r="A25" s="6" t="s">
        <v>164</v>
      </c>
      <c r="B25" s="8">
        <v>14373219</v>
      </c>
      <c r="C25" s="8">
        <f>ROUND(+B25/2,0)</f>
        <v>7186610</v>
      </c>
      <c r="D25" s="8">
        <f t="shared" si="2"/>
        <v>7186609</v>
      </c>
      <c r="E25" s="22">
        <v>0</v>
      </c>
      <c r="F25" s="22">
        <v>0</v>
      </c>
      <c r="G25" s="22">
        <f t="shared" si="3"/>
        <v>14373219</v>
      </c>
      <c r="H25" s="22">
        <v>0</v>
      </c>
      <c r="I25" s="22">
        <f t="shared" si="1"/>
        <v>14373219</v>
      </c>
      <c r="J25" s="25">
        <f t="shared" si="5"/>
        <v>14373219</v>
      </c>
      <c r="K25" s="65"/>
    </row>
    <row r="26" spans="1:11" x14ac:dyDescent="0.3">
      <c r="A26" s="6" t="s">
        <v>165</v>
      </c>
      <c r="B26" s="8">
        <v>3025781</v>
      </c>
      <c r="C26" s="8">
        <f>ROUND(+B26/2,0)</f>
        <v>1512891</v>
      </c>
      <c r="D26" s="8">
        <f t="shared" si="2"/>
        <v>1512890</v>
      </c>
      <c r="E26" s="22">
        <v>219576</v>
      </c>
      <c r="F26" s="22">
        <v>0</v>
      </c>
      <c r="G26" s="22">
        <f t="shared" si="3"/>
        <v>3245357</v>
      </c>
      <c r="H26" s="22">
        <v>0</v>
      </c>
      <c r="I26" s="22">
        <f t="shared" si="1"/>
        <v>3245357</v>
      </c>
      <c r="J26" s="25">
        <f t="shared" si="5"/>
        <v>3245357</v>
      </c>
      <c r="K26" s="65"/>
    </row>
    <row r="27" spans="1:11" x14ac:dyDescent="0.3">
      <c r="A27" s="6" t="s">
        <v>166</v>
      </c>
      <c r="B27" s="12">
        <v>638436</v>
      </c>
      <c r="C27" s="12">
        <f>ROUND(B27/2,0)</f>
        <v>319218</v>
      </c>
      <c r="D27" s="8">
        <f t="shared" si="2"/>
        <v>319218</v>
      </c>
      <c r="E27" s="22">
        <v>39654</v>
      </c>
      <c r="F27" s="22">
        <v>0</v>
      </c>
      <c r="G27" s="22">
        <f t="shared" si="3"/>
        <v>678090</v>
      </c>
      <c r="H27" s="22">
        <v>0</v>
      </c>
      <c r="I27" s="22">
        <f t="shared" si="1"/>
        <v>678090</v>
      </c>
      <c r="J27" s="25">
        <f t="shared" si="5"/>
        <v>678090</v>
      </c>
      <c r="K27" s="65"/>
    </row>
    <row r="28" spans="1:11" x14ac:dyDescent="0.3">
      <c r="A28" s="6" t="s">
        <v>167</v>
      </c>
      <c r="B28" s="8">
        <v>3320646</v>
      </c>
      <c r="C28" s="8">
        <f>ROUND(+B28/2,0)</f>
        <v>1660323</v>
      </c>
      <c r="D28" s="8">
        <f t="shared" si="2"/>
        <v>1660323</v>
      </c>
      <c r="E28" s="22">
        <v>0</v>
      </c>
      <c r="F28" s="22">
        <v>0</v>
      </c>
      <c r="G28" s="22">
        <f t="shared" si="3"/>
        <v>3320646</v>
      </c>
      <c r="H28" s="22">
        <v>0</v>
      </c>
      <c r="I28" s="22">
        <f t="shared" si="1"/>
        <v>3320646</v>
      </c>
      <c r="J28" s="25">
        <f t="shared" si="5"/>
        <v>3320646</v>
      </c>
      <c r="K28" s="65"/>
    </row>
    <row r="29" spans="1:11" x14ac:dyDescent="0.3">
      <c r="A29" s="6" t="s">
        <v>168</v>
      </c>
      <c r="B29" s="12">
        <v>41187</v>
      </c>
      <c r="C29" s="12">
        <f t="shared" ref="C29:C36" si="6">ROUND(B29/2,0)</f>
        <v>20594</v>
      </c>
      <c r="D29" s="8">
        <f t="shared" si="2"/>
        <v>20593</v>
      </c>
      <c r="E29" s="22">
        <v>0</v>
      </c>
      <c r="F29" s="28">
        <v>458813</v>
      </c>
      <c r="G29" s="22">
        <f t="shared" si="3"/>
        <v>500000</v>
      </c>
      <c r="H29" s="22">
        <v>0</v>
      </c>
      <c r="I29" s="22">
        <f t="shared" si="1"/>
        <v>500000</v>
      </c>
      <c r="J29" s="25">
        <f t="shared" si="5"/>
        <v>500000</v>
      </c>
      <c r="K29" s="65"/>
    </row>
    <row r="30" spans="1:11" x14ac:dyDescent="0.3">
      <c r="A30" s="6" t="s">
        <v>169</v>
      </c>
      <c r="B30" s="12">
        <v>624909</v>
      </c>
      <c r="C30" s="12">
        <f t="shared" si="6"/>
        <v>312455</v>
      </c>
      <c r="D30" s="8">
        <f t="shared" si="2"/>
        <v>312454</v>
      </c>
      <c r="E30" s="22">
        <v>30542</v>
      </c>
      <c r="F30" s="22">
        <v>0</v>
      </c>
      <c r="G30" s="22">
        <f t="shared" si="3"/>
        <v>655451</v>
      </c>
      <c r="H30" s="22">
        <v>0</v>
      </c>
      <c r="I30" s="22">
        <f t="shared" si="1"/>
        <v>655451</v>
      </c>
      <c r="J30" s="25">
        <f t="shared" si="5"/>
        <v>655451</v>
      </c>
      <c r="K30" s="8">
        <v>165423.87</v>
      </c>
    </row>
    <row r="31" spans="1:11" x14ac:dyDescent="0.3">
      <c r="A31" s="6" t="s">
        <v>170</v>
      </c>
      <c r="B31" s="12">
        <v>54902</v>
      </c>
      <c r="C31" s="12">
        <f t="shared" si="6"/>
        <v>27451</v>
      </c>
      <c r="D31" s="8">
        <f t="shared" si="2"/>
        <v>27451</v>
      </c>
      <c r="E31" s="22">
        <v>0</v>
      </c>
      <c r="F31" s="28">
        <v>445098</v>
      </c>
      <c r="G31" s="22">
        <f t="shared" si="3"/>
        <v>500000</v>
      </c>
      <c r="H31" s="22">
        <v>0</v>
      </c>
      <c r="I31" s="22">
        <f t="shared" si="1"/>
        <v>500000</v>
      </c>
      <c r="J31" s="25">
        <f t="shared" si="5"/>
        <v>500000</v>
      </c>
      <c r="K31" s="65"/>
    </row>
    <row r="32" spans="1:11" x14ac:dyDescent="0.3">
      <c r="A32" s="6" t="s">
        <v>171</v>
      </c>
      <c r="B32" s="12">
        <v>39279</v>
      </c>
      <c r="C32" s="12">
        <f t="shared" si="6"/>
        <v>19640</v>
      </c>
      <c r="D32" s="8">
        <f t="shared" si="2"/>
        <v>19639</v>
      </c>
      <c r="E32" s="22">
        <v>0</v>
      </c>
      <c r="F32" s="28">
        <v>460721</v>
      </c>
      <c r="G32" s="22">
        <f t="shared" si="3"/>
        <v>500000</v>
      </c>
      <c r="H32" s="22">
        <v>0</v>
      </c>
      <c r="I32" s="22">
        <f t="shared" si="1"/>
        <v>500000</v>
      </c>
      <c r="J32" s="25">
        <f t="shared" si="5"/>
        <v>500000</v>
      </c>
      <c r="K32" s="65"/>
    </row>
    <row r="33" spans="1:11" x14ac:dyDescent="0.3">
      <c r="A33" s="6" t="s">
        <v>172</v>
      </c>
      <c r="B33" s="12">
        <v>957351</v>
      </c>
      <c r="C33" s="12">
        <f t="shared" si="6"/>
        <v>478676</v>
      </c>
      <c r="D33" s="8">
        <f t="shared" si="2"/>
        <v>478675</v>
      </c>
      <c r="E33" s="22">
        <v>46894</v>
      </c>
      <c r="F33" s="22">
        <v>0</v>
      </c>
      <c r="G33" s="22">
        <f t="shared" si="3"/>
        <v>1004245</v>
      </c>
      <c r="H33" s="22">
        <v>0</v>
      </c>
      <c r="I33" s="22">
        <f t="shared" si="1"/>
        <v>1004245</v>
      </c>
      <c r="J33" s="25">
        <f t="shared" si="5"/>
        <v>1004245</v>
      </c>
      <c r="K33" s="65"/>
    </row>
    <row r="34" spans="1:11" x14ac:dyDescent="0.3">
      <c r="A34" s="6" t="s">
        <v>173</v>
      </c>
      <c r="B34" s="12">
        <v>107582</v>
      </c>
      <c r="C34" s="12">
        <f t="shared" si="6"/>
        <v>53791</v>
      </c>
      <c r="D34" s="8">
        <f t="shared" si="2"/>
        <v>53791</v>
      </c>
      <c r="E34" s="22">
        <v>0</v>
      </c>
      <c r="F34" s="28">
        <v>392418</v>
      </c>
      <c r="G34" s="22">
        <f t="shared" si="3"/>
        <v>500000</v>
      </c>
      <c r="H34" s="22">
        <v>0</v>
      </c>
      <c r="I34" s="22">
        <f t="shared" si="1"/>
        <v>500000</v>
      </c>
      <c r="J34" s="25">
        <f t="shared" si="5"/>
        <v>500000</v>
      </c>
      <c r="K34" s="65"/>
    </row>
    <row r="35" spans="1:11" x14ac:dyDescent="0.3">
      <c r="A35" s="6" t="s">
        <v>174</v>
      </c>
      <c r="B35" s="15">
        <v>1239311</v>
      </c>
      <c r="C35" s="12">
        <f t="shared" si="6"/>
        <v>619656</v>
      </c>
      <c r="D35" s="8">
        <f t="shared" si="2"/>
        <v>619655</v>
      </c>
      <c r="E35" s="22">
        <v>60331</v>
      </c>
      <c r="F35" s="22">
        <v>0</v>
      </c>
      <c r="G35" s="22">
        <f t="shared" si="3"/>
        <v>1299642</v>
      </c>
      <c r="H35" s="22">
        <v>0</v>
      </c>
      <c r="I35" s="22">
        <f t="shared" si="1"/>
        <v>1299642</v>
      </c>
      <c r="J35" s="25">
        <f t="shared" si="5"/>
        <v>1299642</v>
      </c>
      <c r="K35" s="65"/>
    </row>
    <row r="36" spans="1:11" x14ac:dyDescent="0.3">
      <c r="A36" s="6" t="s">
        <v>175</v>
      </c>
      <c r="B36" s="15">
        <v>174875</v>
      </c>
      <c r="C36" s="12">
        <f t="shared" si="6"/>
        <v>87438</v>
      </c>
      <c r="D36" s="8">
        <f t="shared" si="2"/>
        <v>87437</v>
      </c>
      <c r="E36" s="22">
        <v>0</v>
      </c>
      <c r="F36" s="28">
        <v>325125</v>
      </c>
      <c r="G36" s="22">
        <f t="shared" si="3"/>
        <v>500000</v>
      </c>
      <c r="H36" s="22">
        <v>0</v>
      </c>
      <c r="I36" s="22">
        <f t="shared" si="1"/>
        <v>500000</v>
      </c>
      <c r="J36" s="25"/>
      <c r="K36" s="65"/>
    </row>
    <row r="37" spans="1:11" x14ac:dyDescent="0.3">
      <c r="A37" s="6" t="s">
        <v>176</v>
      </c>
      <c r="B37" s="8">
        <v>3730000</v>
      </c>
      <c r="C37" s="8">
        <f>ROUND(+B37/2,0)</f>
        <v>1865000</v>
      </c>
      <c r="D37" s="8">
        <f t="shared" si="2"/>
        <v>1865000</v>
      </c>
      <c r="E37" s="22">
        <v>0</v>
      </c>
      <c r="F37" s="22">
        <v>0</v>
      </c>
      <c r="G37" s="22">
        <f t="shared" si="3"/>
        <v>3730000</v>
      </c>
      <c r="H37" s="22">
        <v>0</v>
      </c>
      <c r="I37" s="22">
        <f t="shared" si="1"/>
        <v>3730000</v>
      </c>
      <c r="J37" s="25">
        <f t="shared" ref="J37:J68" si="7">(B37+E37+F37)</f>
        <v>3730000</v>
      </c>
      <c r="K37" s="65"/>
    </row>
    <row r="38" spans="1:11" x14ac:dyDescent="0.3">
      <c r="A38" s="6" t="s">
        <v>177</v>
      </c>
      <c r="B38" s="12">
        <v>1341680</v>
      </c>
      <c r="C38" s="12">
        <f t="shared" ref="C38:C44" si="8">ROUND(B38/2,0)</f>
        <v>670840</v>
      </c>
      <c r="D38" s="8">
        <f t="shared" si="2"/>
        <v>670840</v>
      </c>
      <c r="E38" s="22">
        <v>0</v>
      </c>
      <c r="F38" s="22">
        <v>0</v>
      </c>
      <c r="G38" s="22">
        <f t="shared" si="3"/>
        <v>1341680</v>
      </c>
      <c r="H38" s="22">
        <v>0</v>
      </c>
      <c r="I38" s="22">
        <f t="shared" si="1"/>
        <v>1341680</v>
      </c>
      <c r="J38" s="25">
        <f t="shared" si="7"/>
        <v>1341680</v>
      </c>
      <c r="K38" s="65"/>
    </row>
    <row r="39" spans="1:11" x14ac:dyDescent="0.3">
      <c r="A39" s="6" t="s">
        <v>178</v>
      </c>
      <c r="B39" s="12">
        <v>15713</v>
      </c>
      <c r="C39" s="12">
        <f t="shared" si="8"/>
        <v>7857</v>
      </c>
      <c r="D39" s="8">
        <f t="shared" si="2"/>
        <v>7856</v>
      </c>
      <c r="E39" s="22">
        <v>0</v>
      </c>
      <c r="F39" s="28">
        <v>484287</v>
      </c>
      <c r="G39" s="22">
        <f t="shared" si="3"/>
        <v>500000</v>
      </c>
      <c r="H39" s="22">
        <v>0</v>
      </c>
      <c r="I39" s="22">
        <f t="shared" si="1"/>
        <v>500000</v>
      </c>
      <c r="J39" s="25">
        <f t="shared" si="7"/>
        <v>500000</v>
      </c>
      <c r="K39" s="65"/>
    </row>
    <row r="40" spans="1:11" x14ac:dyDescent="0.3">
      <c r="A40" s="6" t="s">
        <v>179</v>
      </c>
      <c r="B40" s="12">
        <v>1311084</v>
      </c>
      <c r="C40" s="12">
        <f t="shared" si="8"/>
        <v>655542</v>
      </c>
      <c r="D40" s="8">
        <f t="shared" si="2"/>
        <v>655542</v>
      </c>
      <c r="E40" s="22">
        <v>64026</v>
      </c>
      <c r="F40" s="22">
        <v>0</v>
      </c>
      <c r="G40" s="22">
        <f t="shared" si="3"/>
        <v>1375110</v>
      </c>
      <c r="H40" s="22">
        <v>0</v>
      </c>
      <c r="I40" s="22">
        <f t="shared" si="1"/>
        <v>1375110</v>
      </c>
      <c r="J40" s="25">
        <f t="shared" si="7"/>
        <v>1375110</v>
      </c>
      <c r="K40" s="65"/>
    </row>
    <row r="41" spans="1:11" x14ac:dyDescent="0.3">
      <c r="A41" s="6" t="s">
        <v>180</v>
      </c>
      <c r="B41" s="12">
        <v>1328070</v>
      </c>
      <c r="C41" s="12">
        <f t="shared" si="8"/>
        <v>664035</v>
      </c>
      <c r="D41" s="8">
        <f t="shared" si="2"/>
        <v>664035</v>
      </c>
      <c r="E41" s="22">
        <v>0</v>
      </c>
      <c r="F41" s="22">
        <v>0</v>
      </c>
      <c r="G41" s="22">
        <f t="shared" si="3"/>
        <v>1328070</v>
      </c>
      <c r="H41" s="22">
        <v>0</v>
      </c>
      <c r="I41" s="22">
        <f t="shared" ref="I41:I72" si="9">C41+D41+E41+H41+F41</f>
        <v>1328070</v>
      </c>
      <c r="J41" s="25">
        <f t="shared" si="7"/>
        <v>1328070</v>
      </c>
      <c r="K41" s="65"/>
    </row>
    <row r="42" spans="1:11" x14ac:dyDescent="0.3">
      <c r="A42" s="6" t="s">
        <v>181</v>
      </c>
      <c r="B42" s="12">
        <v>1546268</v>
      </c>
      <c r="C42" s="12">
        <f t="shared" si="8"/>
        <v>773134</v>
      </c>
      <c r="D42" s="8">
        <f t="shared" si="2"/>
        <v>773134</v>
      </c>
      <c r="E42" s="22">
        <v>0</v>
      </c>
      <c r="F42" s="22">
        <v>0</v>
      </c>
      <c r="G42" s="22">
        <f t="shared" si="3"/>
        <v>1546268</v>
      </c>
      <c r="H42" s="22">
        <v>0</v>
      </c>
      <c r="I42" s="22">
        <f t="shared" si="9"/>
        <v>1546268</v>
      </c>
      <c r="J42" s="25">
        <f t="shared" si="7"/>
        <v>1546268</v>
      </c>
      <c r="K42" s="65"/>
    </row>
    <row r="43" spans="1:11" x14ac:dyDescent="0.3">
      <c r="A43" s="6" t="s">
        <v>182</v>
      </c>
      <c r="B43" s="12">
        <v>62548</v>
      </c>
      <c r="C43" s="12">
        <f t="shared" si="8"/>
        <v>31274</v>
      </c>
      <c r="D43" s="8">
        <f t="shared" si="2"/>
        <v>31274</v>
      </c>
      <c r="E43" s="22">
        <v>0</v>
      </c>
      <c r="F43" s="28">
        <v>437452</v>
      </c>
      <c r="G43" s="22">
        <f t="shared" si="3"/>
        <v>500000</v>
      </c>
      <c r="H43" s="22">
        <v>0</v>
      </c>
      <c r="I43" s="22">
        <f t="shared" si="9"/>
        <v>500000</v>
      </c>
      <c r="J43" s="25">
        <f t="shared" si="7"/>
        <v>500000</v>
      </c>
      <c r="K43" s="65"/>
    </row>
    <row r="44" spans="1:11" x14ac:dyDescent="0.3">
      <c r="A44" s="6" t="s">
        <v>183</v>
      </c>
      <c r="B44" s="12">
        <v>140717</v>
      </c>
      <c r="C44" s="12">
        <f t="shared" si="8"/>
        <v>70359</v>
      </c>
      <c r="D44" s="8">
        <f t="shared" si="2"/>
        <v>70358</v>
      </c>
      <c r="E44" s="22">
        <v>0</v>
      </c>
      <c r="F44" s="28">
        <v>359283</v>
      </c>
      <c r="G44" s="22">
        <f t="shared" si="3"/>
        <v>500000</v>
      </c>
      <c r="H44" s="22">
        <v>0</v>
      </c>
      <c r="I44" s="22">
        <f t="shared" si="9"/>
        <v>500000</v>
      </c>
      <c r="J44" s="25">
        <f t="shared" si="7"/>
        <v>500000</v>
      </c>
      <c r="K44" s="65"/>
    </row>
    <row r="45" spans="1:11" x14ac:dyDescent="0.3">
      <c r="A45" s="6" t="s">
        <v>184</v>
      </c>
      <c r="B45" s="8">
        <v>3978861</v>
      </c>
      <c r="C45" s="8">
        <f>ROUND(+B45/2,0)</f>
        <v>1989431</v>
      </c>
      <c r="D45" s="8">
        <f t="shared" si="2"/>
        <v>1989430</v>
      </c>
      <c r="E45" s="22">
        <v>0</v>
      </c>
      <c r="F45" s="22">
        <v>0</v>
      </c>
      <c r="G45" s="22">
        <f t="shared" si="3"/>
        <v>3978861</v>
      </c>
      <c r="H45" s="22">
        <v>0</v>
      </c>
      <c r="I45" s="22">
        <f t="shared" si="9"/>
        <v>3978861</v>
      </c>
      <c r="J45" s="25">
        <f t="shared" si="7"/>
        <v>3978861</v>
      </c>
      <c r="K45" s="8">
        <v>446891.12</v>
      </c>
    </row>
    <row r="46" spans="1:11" x14ac:dyDescent="0.3">
      <c r="A46" s="6" t="s">
        <v>185</v>
      </c>
      <c r="B46" s="12">
        <v>332245</v>
      </c>
      <c r="C46" s="12">
        <f>ROUND(B46/2,0)</f>
        <v>166123</v>
      </c>
      <c r="D46" s="8">
        <f t="shared" si="2"/>
        <v>166122</v>
      </c>
      <c r="E46" s="22">
        <v>0</v>
      </c>
      <c r="F46" s="28">
        <v>167755</v>
      </c>
      <c r="G46" s="22">
        <f t="shared" si="3"/>
        <v>500000</v>
      </c>
      <c r="H46" s="22">
        <v>0</v>
      </c>
      <c r="I46" s="22">
        <f t="shared" si="9"/>
        <v>500000</v>
      </c>
      <c r="J46" s="25">
        <f t="shared" si="7"/>
        <v>500000</v>
      </c>
      <c r="K46" s="65"/>
    </row>
    <row r="47" spans="1:11" x14ac:dyDescent="0.3">
      <c r="A47" s="6" t="s">
        <v>186</v>
      </c>
      <c r="B47" s="12">
        <v>1279507</v>
      </c>
      <c r="C47" s="12">
        <f>ROUND(B47/2,0)</f>
        <v>639754</v>
      </c>
      <c r="D47" s="8">
        <f t="shared" si="2"/>
        <v>639753</v>
      </c>
      <c r="E47" s="22">
        <v>0</v>
      </c>
      <c r="F47" s="22">
        <v>0</v>
      </c>
      <c r="G47" s="22">
        <f t="shared" si="3"/>
        <v>1279507</v>
      </c>
      <c r="H47" s="22">
        <v>0</v>
      </c>
      <c r="I47" s="22">
        <f t="shared" si="9"/>
        <v>1279507</v>
      </c>
      <c r="J47" s="25">
        <f t="shared" si="7"/>
        <v>1279507</v>
      </c>
      <c r="K47" s="8">
        <v>375947.8</v>
      </c>
    </row>
    <row r="48" spans="1:11" x14ac:dyDescent="0.3">
      <c r="A48" s="6" t="s">
        <v>187</v>
      </c>
      <c r="B48" s="8">
        <v>10043948</v>
      </c>
      <c r="C48" s="8">
        <f>ROUND(+B48/2,0)</f>
        <v>5021974</v>
      </c>
      <c r="D48" s="8">
        <f t="shared" si="2"/>
        <v>5021974</v>
      </c>
      <c r="E48" s="22">
        <v>0</v>
      </c>
      <c r="F48" s="22">
        <v>0</v>
      </c>
      <c r="G48" s="22">
        <f t="shared" si="3"/>
        <v>10043948</v>
      </c>
      <c r="H48" s="22">
        <v>0</v>
      </c>
      <c r="I48" s="22">
        <f t="shared" si="9"/>
        <v>10043948</v>
      </c>
      <c r="J48" s="25">
        <f t="shared" si="7"/>
        <v>10043948</v>
      </c>
      <c r="K48" s="65"/>
    </row>
    <row r="49" spans="1:11" x14ac:dyDescent="0.3">
      <c r="A49" s="6" t="s">
        <v>188</v>
      </c>
      <c r="B49" s="12">
        <v>22405</v>
      </c>
      <c r="C49" s="12">
        <f t="shared" ref="C49:D56" si="10">ROUND(B49/2,0)</f>
        <v>11203</v>
      </c>
      <c r="D49" s="8">
        <f t="shared" si="2"/>
        <v>11202</v>
      </c>
      <c r="E49" s="22">
        <v>0</v>
      </c>
      <c r="F49" s="28">
        <v>477595</v>
      </c>
      <c r="G49" s="22">
        <f t="shared" si="3"/>
        <v>500000</v>
      </c>
      <c r="H49" s="22">
        <v>0</v>
      </c>
      <c r="I49" s="22">
        <f t="shared" si="9"/>
        <v>500000</v>
      </c>
      <c r="J49" s="25">
        <f t="shared" si="7"/>
        <v>500000</v>
      </c>
      <c r="K49" s="65"/>
    </row>
    <row r="50" spans="1:11" x14ac:dyDescent="0.3">
      <c r="A50" s="6" t="s">
        <v>189</v>
      </c>
      <c r="B50" s="12">
        <v>382008</v>
      </c>
      <c r="C50" s="12">
        <f t="shared" si="10"/>
        <v>191004</v>
      </c>
      <c r="D50" s="8">
        <f t="shared" si="2"/>
        <v>191004</v>
      </c>
      <c r="E50" s="22">
        <v>0</v>
      </c>
      <c r="F50" s="28">
        <v>117992</v>
      </c>
      <c r="G50" s="22">
        <f t="shared" si="3"/>
        <v>500000</v>
      </c>
      <c r="H50" s="22">
        <v>0</v>
      </c>
      <c r="I50" s="22">
        <f t="shared" si="9"/>
        <v>500000</v>
      </c>
      <c r="J50" s="25">
        <f t="shared" si="7"/>
        <v>500000</v>
      </c>
      <c r="K50" s="65"/>
    </row>
    <row r="51" spans="1:11" x14ac:dyDescent="0.3">
      <c r="A51" s="6" t="s">
        <v>234</v>
      </c>
      <c r="B51" s="12">
        <v>677656</v>
      </c>
      <c r="C51" s="12">
        <f t="shared" si="10"/>
        <v>338828</v>
      </c>
      <c r="D51" s="8">
        <f t="shared" si="2"/>
        <v>338828</v>
      </c>
      <c r="E51" s="22">
        <v>32865</v>
      </c>
      <c r="F51" s="22">
        <v>0</v>
      </c>
      <c r="G51" s="22">
        <f t="shared" si="3"/>
        <v>710521</v>
      </c>
      <c r="H51" s="22">
        <v>0</v>
      </c>
      <c r="I51" s="22">
        <f t="shared" si="9"/>
        <v>710521</v>
      </c>
      <c r="J51" s="25">
        <f t="shared" si="7"/>
        <v>710521</v>
      </c>
      <c r="K51" s="65"/>
    </row>
    <row r="52" spans="1:11" x14ac:dyDescent="0.3">
      <c r="A52" s="6" t="s">
        <v>190</v>
      </c>
      <c r="B52" s="12">
        <v>32880</v>
      </c>
      <c r="C52" s="12">
        <f t="shared" si="10"/>
        <v>16440</v>
      </c>
      <c r="D52" s="8">
        <f t="shared" si="2"/>
        <v>16440</v>
      </c>
      <c r="E52" s="22">
        <v>0</v>
      </c>
      <c r="F52" s="28">
        <v>467120</v>
      </c>
      <c r="G52" s="22">
        <f t="shared" si="3"/>
        <v>500000</v>
      </c>
      <c r="H52" s="22">
        <v>0</v>
      </c>
      <c r="I52" s="22">
        <f t="shared" si="9"/>
        <v>500000</v>
      </c>
      <c r="J52" s="25">
        <f t="shared" si="7"/>
        <v>500000</v>
      </c>
      <c r="K52" s="65"/>
    </row>
    <row r="53" spans="1:11" x14ac:dyDescent="0.3">
      <c r="A53" s="6" t="s">
        <v>191</v>
      </c>
      <c r="B53" s="12">
        <v>1636302</v>
      </c>
      <c r="C53" s="12">
        <f t="shared" si="10"/>
        <v>818151</v>
      </c>
      <c r="D53" s="8">
        <f t="shared" si="2"/>
        <v>818151</v>
      </c>
      <c r="E53" s="22">
        <v>0</v>
      </c>
      <c r="F53" s="22">
        <v>0</v>
      </c>
      <c r="G53" s="22">
        <f t="shared" si="3"/>
        <v>1636302</v>
      </c>
      <c r="H53" s="22">
        <v>0</v>
      </c>
      <c r="I53" s="22">
        <f t="shared" si="9"/>
        <v>1636302</v>
      </c>
      <c r="J53" s="25">
        <f t="shared" si="7"/>
        <v>1636302</v>
      </c>
      <c r="K53" s="65"/>
    </row>
    <row r="54" spans="1:11" x14ac:dyDescent="0.3">
      <c r="A54" s="6" t="s">
        <v>192</v>
      </c>
      <c r="B54" s="12">
        <v>26188</v>
      </c>
      <c r="C54" s="12">
        <f t="shared" si="10"/>
        <v>13094</v>
      </c>
      <c r="D54" s="8">
        <f t="shared" si="2"/>
        <v>13094</v>
      </c>
      <c r="E54" s="22">
        <v>0</v>
      </c>
      <c r="F54" s="28">
        <v>473812</v>
      </c>
      <c r="G54" s="22">
        <f t="shared" si="3"/>
        <v>500000</v>
      </c>
      <c r="H54" s="22">
        <v>0</v>
      </c>
      <c r="I54" s="22">
        <f t="shared" si="9"/>
        <v>500000</v>
      </c>
      <c r="J54" s="25">
        <f t="shared" si="7"/>
        <v>500000</v>
      </c>
      <c r="K54" s="65"/>
    </row>
    <row r="55" spans="1:11" x14ac:dyDescent="0.3">
      <c r="A55" s="6" t="s">
        <v>193</v>
      </c>
      <c r="B55" s="12">
        <v>736004</v>
      </c>
      <c r="C55" s="12">
        <f t="shared" si="10"/>
        <v>368002</v>
      </c>
      <c r="D55" s="8">
        <f t="shared" si="2"/>
        <v>368002</v>
      </c>
      <c r="E55" s="22">
        <v>35683</v>
      </c>
      <c r="F55" s="22">
        <v>0</v>
      </c>
      <c r="G55" s="22">
        <f t="shared" si="3"/>
        <v>771687</v>
      </c>
      <c r="H55" s="22">
        <v>0</v>
      </c>
      <c r="I55" s="22">
        <f t="shared" si="9"/>
        <v>771687</v>
      </c>
      <c r="J55" s="25">
        <f t="shared" si="7"/>
        <v>771687</v>
      </c>
      <c r="K55" s="65"/>
    </row>
    <row r="56" spans="1:11" x14ac:dyDescent="0.3">
      <c r="A56" s="6" t="s">
        <v>235</v>
      </c>
      <c r="B56" s="20">
        <v>0</v>
      </c>
      <c r="C56" s="20">
        <f t="shared" si="10"/>
        <v>0</v>
      </c>
      <c r="D56" s="20">
        <f t="shared" si="10"/>
        <v>0</v>
      </c>
      <c r="E56" s="22">
        <v>0</v>
      </c>
      <c r="F56" s="22">
        <v>0</v>
      </c>
      <c r="G56" s="22">
        <f t="shared" si="3"/>
        <v>0</v>
      </c>
      <c r="H56" s="22">
        <v>0</v>
      </c>
      <c r="I56" s="22">
        <f t="shared" si="9"/>
        <v>0</v>
      </c>
      <c r="J56" s="25">
        <f t="shared" si="7"/>
        <v>0</v>
      </c>
      <c r="K56" s="65"/>
    </row>
    <row r="57" spans="1:11" x14ac:dyDescent="0.3">
      <c r="A57" s="6" t="s">
        <v>194</v>
      </c>
      <c r="B57" s="19">
        <v>2255126</v>
      </c>
      <c r="C57" s="19">
        <v>1127563</v>
      </c>
      <c r="D57" s="8">
        <f t="shared" si="2"/>
        <v>1127563</v>
      </c>
      <c r="E57" s="22">
        <v>0</v>
      </c>
      <c r="F57" s="22">
        <v>0</v>
      </c>
      <c r="G57" s="22">
        <f t="shared" si="3"/>
        <v>2255126</v>
      </c>
      <c r="H57" s="22">
        <v>0</v>
      </c>
      <c r="I57" s="22">
        <f t="shared" si="9"/>
        <v>2255126</v>
      </c>
      <c r="J57" s="25">
        <f t="shared" si="7"/>
        <v>2255126</v>
      </c>
      <c r="K57" s="65"/>
    </row>
    <row r="58" spans="1:11" x14ac:dyDescent="0.3">
      <c r="A58" s="6" t="s">
        <v>195</v>
      </c>
      <c r="B58" s="12">
        <v>2299043</v>
      </c>
      <c r="C58" s="12">
        <f t="shared" ref="C58:C68" si="11">ROUND(B58/2,0)</f>
        <v>1149522</v>
      </c>
      <c r="D58" s="8">
        <f t="shared" si="2"/>
        <v>1149521</v>
      </c>
      <c r="E58" s="22">
        <v>0</v>
      </c>
      <c r="F58" s="22">
        <v>0</v>
      </c>
      <c r="G58" s="22">
        <f t="shared" si="3"/>
        <v>2299043</v>
      </c>
      <c r="H58" s="22">
        <v>0</v>
      </c>
      <c r="I58" s="22">
        <f t="shared" si="9"/>
        <v>2299043</v>
      </c>
      <c r="J58" s="25">
        <f t="shared" si="7"/>
        <v>2299043</v>
      </c>
      <c r="K58" s="65"/>
    </row>
    <row r="59" spans="1:11" x14ac:dyDescent="0.3">
      <c r="A59" s="6" t="s">
        <v>196</v>
      </c>
      <c r="B59" s="12">
        <v>1069404</v>
      </c>
      <c r="C59" s="12">
        <f t="shared" si="11"/>
        <v>534702</v>
      </c>
      <c r="D59" s="8">
        <f t="shared" si="2"/>
        <v>534702</v>
      </c>
      <c r="E59" s="22">
        <v>52334</v>
      </c>
      <c r="F59" s="22">
        <v>0</v>
      </c>
      <c r="G59" s="22">
        <f t="shared" si="3"/>
        <v>1121738</v>
      </c>
      <c r="H59" s="22">
        <v>0</v>
      </c>
      <c r="I59" s="22">
        <f t="shared" si="9"/>
        <v>1121738</v>
      </c>
      <c r="J59" s="25">
        <f t="shared" si="7"/>
        <v>1121738</v>
      </c>
      <c r="K59" s="65"/>
    </row>
    <row r="60" spans="1:11" x14ac:dyDescent="0.3">
      <c r="A60" s="6" t="s">
        <v>197</v>
      </c>
      <c r="B60" s="12">
        <v>1848490</v>
      </c>
      <c r="C60" s="12">
        <f t="shared" si="11"/>
        <v>924245</v>
      </c>
      <c r="D60" s="8">
        <f t="shared" si="2"/>
        <v>924245</v>
      </c>
      <c r="E60" s="22">
        <v>0</v>
      </c>
      <c r="F60" s="22">
        <v>0</v>
      </c>
      <c r="G60" s="22">
        <f t="shared" si="3"/>
        <v>1848490</v>
      </c>
      <c r="H60" s="22">
        <v>0</v>
      </c>
      <c r="I60" s="22">
        <f t="shared" si="9"/>
        <v>1848490</v>
      </c>
      <c r="J60" s="25">
        <f t="shared" si="7"/>
        <v>1848490</v>
      </c>
      <c r="K60" s="65"/>
    </row>
    <row r="61" spans="1:11" x14ac:dyDescent="0.3">
      <c r="A61" s="6" t="s">
        <v>198</v>
      </c>
      <c r="B61" s="12">
        <v>180060</v>
      </c>
      <c r="C61" s="12">
        <f t="shared" si="11"/>
        <v>90030</v>
      </c>
      <c r="D61" s="8">
        <f t="shared" si="2"/>
        <v>90030</v>
      </c>
      <c r="E61" s="22">
        <v>8786</v>
      </c>
      <c r="F61" s="28">
        <v>311154</v>
      </c>
      <c r="G61" s="22">
        <f t="shared" si="3"/>
        <v>500000</v>
      </c>
      <c r="H61" s="22">
        <v>0</v>
      </c>
      <c r="I61" s="22">
        <f t="shared" si="9"/>
        <v>500000</v>
      </c>
      <c r="J61" s="25">
        <f t="shared" si="7"/>
        <v>500000</v>
      </c>
      <c r="K61" s="65"/>
    </row>
    <row r="62" spans="1:11" x14ac:dyDescent="0.3">
      <c r="A62" s="6" t="s">
        <v>199</v>
      </c>
      <c r="B62" s="12">
        <v>40882</v>
      </c>
      <c r="C62" s="12">
        <f t="shared" si="11"/>
        <v>20441</v>
      </c>
      <c r="D62" s="8">
        <f t="shared" si="2"/>
        <v>20441</v>
      </c>
      <c r="E62" s="22">
        <v>0</v>
      </c>
      <c r="F62" s="28">
        <v>459118</v>
      </c>
      <c r="G62" s="22">
        <f t="shared" si="3"/>
        <v>500000</v>
      </c>
      <c r="H62" s="22">
        <v>0</v>
      </c>
      <c r="I62" s="22">
        <f t="shared" si="9"/>
        <v>500000</v>
      </c>
      <c r="J62" s="25">
        <f t="shared" si="7"/>
        <v>500000</v>
      </c>
      <c r="K62" s="65"/>
    </row>
    <row r="63" spans="1:11" x14ac:dyDescent="0.3">
      <c r="A63" s="6" t="s">
        <v>200</v>
      </c>
      <c r="B63" s="12">
        <v>3034098</v>
      </c>
      <c r="C63" s="12">
        <f t="shared" si="11"/>
        <v>1517049</v>
      </c>
      <c r="D63" s="8">
        <f t="shared" si="2"/>
        <v>1517049</v>
      </c>
      <c r="E63" s="22">
        <v>222979</v>
      </c>
      <c r="F63" s="22">
        <v>0</v>
      </c>
      <c r="G63" s="22">
        <f t="shared" si="3"/>
        <v>3257077</v>
      </c>
      <c r="H63" s="22">
        <v>0</v>
      </c>
      <c r="I63" s="22">
        <f t="shared" si="9"/>
        <v>3257077</v>
      </c>
      <c r="J63" s="25">
        <f t="shared" si="7"/>
        <v>3257077</v>
      </c>
      <c r="K63" s="8">
        <v>444094.13</v>
      </c>
    </row>
    <row r="64" spans="1:11" x14ac:dyDescent="0.3">
      <c r="A64" s="6" t="s">
        <v>201</v>
      </c>
      <c r="B64" s="12">
        <v>290635</v>
      </c>
      <c r="C64" s="12">
        <f t="shared" si="11"/>
        <v>145318</v>
      </c>
      <c r="D64" s="8">
        <f t="shared" si="2"/>
        <v>145317</v>
      </c>
      <c r="E64" s="22">
        <v>1245</v>
      </c>
      <c r="F64" s="28">
        <v>208120</v>
      </c>
      <c r="G64" s="22">
        <f t="shared" si="3"/>
        <v>500000</v>
      </c>
      <c r="H64" s="22">
        <v>0</v>
      </c>
      <c r="I64" s="22">
        <f t="shared" si="9"/>
        <v>500000</v>
      </c>
      <c r="J64" s="25">
        <f t="shared" si="7"/>
        <v>500000</v>
      </c>
      <c r="K64" s="65"/>
    </row>
    <row r="65" spans="1:11" x14ac:dyDescent="0.3">
      <c r="A65" s="6" t="s">
        <v>202</v>
      </c>
      <c r="B65" s="12">
        <v>2410282</v>
      </c>
      <c r="C65" s="12">
        <f t="shared" si="11"/>
        <v>1205141</v>
      </c>
      <c r="D65" s="8">
        <f t="shared" si="2"/>
        <v>1205141</v>
      </c>
      <c r="E65" s="22">
        <v>0</v>
      </c>
      <c r="F65" s="22">
        <v>0</v>
      </c>
      <c r="G65" s="22">
        <f t="shared" si="3"/>
        <v>2410282</v>
      </c>
      <c r="H65" s="22">
        <v>0</v>
      </c>
      <c r="I65" s="22">
        <f t="shared" si="9"/>
        <v>2410282</v>
      </c>
      <c r="J65" s="25">
        <f t="shared" si="7"/>
        <v>2410282</v>
      </c>
      <c r="K65" s="65"/>
    </row>
    <row r="66" spans="1:11" x14ac:dyDescent="0.3">
      <c r="A66" s="6" t="s">
        <v>203</v>
      </c>
      <c r="B66" s="12">
        <v>2332872</v>
      </c>
      <c r="C66" s="12">
        <f t="shared" si="11"/>
        <v>1166436</v>
      </c>
      <c r="D66" s="8">
        <f t="shared" si="2"/>
        <v>1166436</v>
      </c>
      <c r="E66" s="22">
        <v>169751</v>
      </c>
      <c r="F66" s="28">
        <v>0</v>
      </c>
      <c r="G66" s="22">
        <f t="shared" si="3"/>
        <v>2502623</v>
      </c>
      <c r="H66" s="22">
        <v>0</v>
      </c>
      <c r="I66" s="22">
        <f t="shared" si="9"/>
        <v>2502623</v>
      </c>
      <c r="J66" s="25">
        <f t="shared" si="7"/>
        <v>2502623</v>
      </c>
      <c r="K66" s="65"/>
    </row>
    <row r="67" spans="1:11" x14ac:dyDescent="0.3">
      <c r="A67" s="6" t="s">
        <v>204</v>
      </c>
      <c r="B67" s="12">
        <v>16994</v>
      </c>
      <c r="C67" s="12">
        <f t="shared" si="11"/>
        <v>8497</v>
      </c>
      <c r="D67" s="8">
        <f t="shared" si="2"/>
        <v>8497</v>
      </c>
      <c r="E67" s="22">
        <v>0</v>
      </c>
      <c r="F67" s="28">
        <v>483006</v>
      </c>
      <c r="G67" s="22">
        <f t="shared" si="3"/>
        <v>500000</v>
      </c>
      <c r="H67" s="22">
        <v>0</v>
      </c>
      <c r="I67" s="22">
        <f t="shared" si="9"/>
        <v>500000</v>
      </c>
      <c r="J67" s="25">
        <f t="shared" si="7"/>
        <v>500000</v>
      </c>
      <c r="K67" s="65"/>
    </row>
    <row r="68" spans="1:11" x14ac:dyDescent="0.3">
      <c r="A68" s="6" t="s">
        <v>205</v>
      </c>
      <c r="B68" s="12">
        <v>23860</v>
      </c>
      <c r="C68" s="12">
        <f t="shared" si="11"/>
        <v>11930</v>
      </c>
      <c r="D68" s="8">
        <f t="shared" si="2"/>
        <v>11930</v>
      </c>
      <c r="E68" s="22">
        <v>0</v>
      </c>
      <c r="F68" s="28">
        <v>476140</v>
      </c>
      <c r="G68" s="22">
        <f t="shared" si="3"/>
        <v>500000</v>
      </c>
      <c r="H68" s="22">
        <v>0</v>
      </c>
      <c r="I68" s="22">
        <f t="shared" si="9"/>
        <v>500000</v>
      </c>
      <c r="J68" s="25">
        <f t="shared" si="7"/>
        <v>500000</v>
      </c>
      <c r="K68" s="65"/>
    </row>
    <row r="69" spans="1:11" x14ac:dyDescent="0.3">
      <c r="A69" s="6" t="s">
        <v>206</v>
      </c>
      <c r="B69" s="8">
        <v>8521175</v>
      </c>
      <c r="C69" s="8">
        <f>ROUND(+B69/2,0)</f>
        <v>4260588</v>
      </c>
      <c r="D69" s="8">
        <f t="shared" si="2"/>
        <v>4260587</v>
      </c>
      <c r="E69" s="22">
        <v>0</v>
      </c>
      <c r="F69" s="22">
        <v>0</v>
      </c>
      <c r="G69" s="22">
        <f t="shared" si="3"/>
        <v>8521175</v>
      </c>
      <c r="H69" s="22">
        <v>0</v>
      </c>
      <c r="I69" s="22">
        <f t="shared" si="9"/>
        <v>8521175</v>
      </c>
      <c r="J69" s="25">
        <f t="shared" ref="J69:J95" si="12">(B69+E69+F69)</f>
        <v>8521175</v>
      </c>
      <c r="K69" s="65"/>
    </row>
    <row r="70" spans="1:11" x14ac:dyDescent="0.3">
      <c r="A70" s="6" t="s">
        <v>207</v>
      </c>
      <c r="B70" s="12">
        <v>2972237</v>
      </c>
      <c r="C70" s="12">
        <f>ROUND(B70/2,0)</f>
        <v>1486119</v>
      </c>
      <c r="D70" s="8">
        <f t="shared" si="2"/>
        <v>1486118</v>
      </c>
      <c r="E70" s="22">
        <v>0</v>
      </c>
      <c r="F70" s="22">
        <v>0</v>
      </c>
      <c r="G70" s="22">
        <f t="shared" si="3"/>
        <v>2972237</v>
      </c>
      <c r="H70" s="22">
        <v>0</v>
      </c>
      <c r="I70" s="22">
        <f t="shared" si="9"/>
        <v>2972237</v>
      </c>
      <c r="J70" s="25">
        <f t="shared" si="12"/>
        <v>2972237</v>
      </c>
      <c r="K70" s="65"/>
    </row>
    <row r="71" spans="1:11" x14ac:dyDescent="0.3">
      <c r="A71" s="6" t="s">
        <v>208</v>
      </c>
      <c r="B71" s="12">
        <v>1041392</v>
      </c>
      <c r="C71" s="12">
        <f>ROUND(B71/2,0)</f>
        <v>520696</v>
      </c>
      <c r="D71" s="8">
        <f t="shared" si="2"/>
        <v>520696</v>
      </c>
      <c r="E71" s="22">
        <v>51147</v>
      </c>
      <c r="F71" s="22">
        <v>0</v>
      </c>
      <c r="G71" s="22">
        <f t="shared" si="3"/>
        <v>1092539</v>
      </c>
      <c r="H71" s="22">
        <v>0</v>
      </c>
      <c r="I71" s="22">
        <f t="shared" si="9"/>
        <v>1092539</v>
      </c>
      <c r="J71" s="25">
        <f t="shared" si="12"/>
        <v>1092539</v>
      </c>
      <c r="K71" s="65"/>
    </row>
    <row r="72" spans="1:11" x14ac:dyDescent="0.3">
      <c r="A72" s="6" t="s">
        <v>209</v>
      </c>
      <c r="B72" s="12">
        <v>1061270</v>
      </c>
      <c r="C72" s="12">
        <f>ROUND(B72/2,0)</f>
        <v>530635</v>
      </c>
      <c r="D72" s="8">
        <f t="shared" si="2"/>
        <v>530635</v>
      </c>
      <c r="E72" s="22">
        <v>4240</v>
      </c>
      <c r="F72" s="22">
        <v>0</v>
      </c>
      <c r="G72" s="22">
        <f t="shared" si="3"/>
        <v>1065510</v>
      </c>
      <c r="H72" s="22">
        <v>0</v>
      </c>
      <c r="I72" s="22">
        <f t="shared" si="9"/>
        <v>1065510</v>
      </c>
      <c r="J72" s="25">
        <f t="shared" si="12"/>
        <v>1065510</v>
      </c>
      <c r="K72" s="65"/>
    </row>
    <row r="73" spans="1:11" x14ac:dyDescent="0.3">
      <c r="A73" s="6" t="s">
        <v>236</v>
      </c>
      <c r="B73" s="8">
        <v>3052761</v>
      </c>
      <c r="C73" s="8">
        <f>ROUND(+B73/2,0)</f>
        <v>1526381</v>
      </c>
      <c r="D73" s="8">
        <f t="shared" si="2"/>
        <v>1526380</v>
      </c>
      <c r="E73" s="22">
        <v>218182</v>
      </c>
      <c r="F73" s="22">
        <v>0</v>
      </c>
      <c r="G73" s="22">
        <f t="shared" si="3"/>
        <v>3270943</v>
      </c>
      <c r="H73" s="22">
        <v>0</v>
      </c>
      <c r="I73" s="22">
        <f t="shared" ref="I73:I95" si="13">C73+D73+E73+H73+F73</f>
        <v>3270943</v>
      </c>
      <c r="J73" s="25">
        <f t="shared" si="12"/>
        <v>3270943</v>
      </c>
      <c r="K73" s="65"/>
    </row>
    <row r="74" spans="1:11" x14ac:dyDescent="0.3">
      <c r="A74" s="6" t="s">
        <v>210</v>
      </c>
      <c r="B74" s="12">
        <v>1225910</v>
      </c>
      <c r="C74" s="12">
        <f>ROUND(B74/2,0)</f>
        <v>612955</v>
      </c>
      <c r="D74" s="8">
        <f t="shared" si="2"/>
        <v>612955</v>
      </c>
      <c r="E74" s="22">
        <v>59908</v>
      </c>
      <c r="F74" s="22">
        <v>0</v>
      </c>
      <c r="G74" s="22">
        <f t="shared" si="3"/>
        <v>1285818</v>
      </c>
      <c r="H74" s="22">
        <v>0</v>
      </c>
      <c r="I74" s="22">
        <f t="shared" si="13"/>
        <v>1285818</v>
      </c>
      <c r="J74" s="25">
        <f t="shared" si="12"/>
        <v>1285818</v>
      </c>
      <c r="K74" s="65"/>
    </row>
    <row r="75" spans="1:11" x14ac:dyDescent="0.3">
      <c r="A75" s="6" t="s">
        <v>211</v>
      </c>
      <c r="B75" s="8">
        <v>2927478</v>
      </c>
      <c r="C75" s="8">
        <f>ROUND(+B75/2,0)</f>
        <v>1463739</v>
      </c>
      <c r="D75" s="8">
        <f t="shared" si="2"/>
        <v>1463739</v>
      </c>
      <c r="E75" s="22">
        <v>144815</v>
      </c>
      <c r="F75" s="22">
        <v>0</v>
      </c>
      <c r="G75" s="22">
        <f t="shared" si="3"/>
        <v>3072293</v>
      </c>
      <c r="H75" s="22">
        <v>0</v>
      </c>
      <c r="I75" s="22">
        <f t="shared" si="13"/>
        <v>3072293</v>
      </c>
      <c r="J75" s="25">
        <f t="shared" si="12"/>
        <v>3072293</v>
      </c>
      <c r="K75" s="65"/>
    </row>
    <row r="76" spans="1:11" x14ac:dyDescent="0.3">
      <c r="A76" s="6" t="s">
        <v>212</v>
      </c>
      <c r="B76" s="12">
        <v>600592</v>
      </c>
      <c r="C76" s="12">
        <f>ROUND(B76/2,0)</f>
        <v>300296</v>
      </c>
      <c r="D76" s="8">
        <f t="shared" si="2"/>
        <v>300296</v>
      </c>
      <c r="E76" s="22">
        <v>0</v>
      </c>
      <c r="F76" s="22">
        <v>0</v>
      </c>
      <c r="G76" s="22">
        <f t="shared" si="3"/>
        <v>600592</v>
      </c>
      <c r="H76" s="22">
        <v>0</v>
      </c>
      <c r="I76" s="22">
        <f t="shared" si="13"/>
        <v>600592</v>
      </c>
      <c r="J76" s="25">
        <f t="shared" si="12"/>
        <v>600592</v>
      </c>
      <c r="K76" s="65"/>
    </row>
    <row r="77" spans="1:11" x14ac:dyDescent="0.3">
      <c r="A77" s="6" t="s">
        <v>213</v>
      </c>
      <c r="B77" s="12">
        <v>683762</v>
      </c>
      <c r="C77" s="12">
        <f>ROUND(B77/2,0)</f>
        <v>341881</v>
      </c>
      <c r="D77" s="8">
        <f t="shared" ref="D77:D95" si="14">+B77-C77</f>
        <v>341881</v>
      </c>
      <c r="E77" s="22">
        <v>0</v>
      </c>
      <c r="F77" s="22">
        <v>0</v>
      </c>
      <c r="G77" s="22">
        <f t="shared" ref="G77:G95" si="15">(B77+E77+F77)</f>
        <v>683762</v>
      </c>
      <c r="H77" s="22">
        <v>0</v>
      </c>
      <c r="I77" s="22">
        <f t="shared" si="13"/>
        <v>683762</v>
      </c>
      <c r="J77" s="25">
        <f t="shared" si="12"/>
        <v>683762</v>
      </c>
      <c r="K77" s="65"/>
    </row>
    <row r="78" spans="1:11" x14ac:dyDescent="0.3">
      <c r="A78" s="6" t="s">
        <v>214</v>
      </c>
      <c r="B78" s="12">
        <v>245511</v>
      </c>
      <c r="C78" s="12">
        <f>ROUND(B78/2,0)</f>
        <v>122756</v>
      </c>
      <c r="D78" s="8">
        <f t="shared" si="14"/>
        <v>122755</v>
      </c>
      <c r="E78" s="22">
        <v>0</v>
      </c>
      <c r="F78" s="28">
        <v>254489</v>
      </c>
      <c r="G78" s="22">
        <f t="shared" si="15"/>
        <v>500000</v>
      </c>
      <c r="H78" s="22">
        <v>0</v>
      </c>
      <c r="I78" s="22">
        <f t="shared" si="13"/>
        <v>500000</v>
      </c>
      <c r="J78" s="25">
        <f t="shared" si="12"/>
        <v>500000</v>
      </c>
      <c r="K78" s="65"/>
    </row>
    <row r="79" spans="1:11" x14ac:dyDescent="0.3">
      <c r="A79" s="6" t="s">
        <v>215</v>
      </c>
      <c r="B79" s="12">
        <v>1496982</v>
      </c>
      <c r="C79" s="12">
        <f>ROUND(B79/2,0)</f>
        <v>748491</v>
      </c>
      <c r="D79" s="8">
        <f t="shared" si="14"/>
        <v>748491</v>
      </c>
      <c r="E79" s="22">
        <v>91168</v>
      </c>
      <c r="F79" s="22">
        <v>0</v>
      </c>
      <c r="G79" s="22">
        <f t="shared" si="15"/>
        <v>1588150</v>
      </c>
      <c r="H79" s="22">
        <v>0</v>
      </c>
      <c r="I79" s="22">
        <f t="shared" si="13"/>
        <v>1588150</v>
      </c>
      <c r="J79" s="25">
        <f t="shared" si="12"/>
        <v>1588150</v>
      </c>
      <c r="K79" s="65"/>
    </row>
    <row r="80" spans="1:11" x14ac:dyDescent="0.3">
      <c r="A80" s="6" t="s">
        <v>216</v>
      </c>
      <c r="B80" s="12">
        <v>318356</v>
      </c>
      <c r="C80" s="12">
        <f>ROUND(B80/2,0)</f>
        <v>159178</v>
      </c>
      <c r="D80" s="8">
        <f t="shared" si="14"/>
        <v>159178</v>
      </c>
      <c r="E80" s="22">
        <v>0</v>
      </c>
      <c r="F80" s="28">
        <v>181644</v>
      </c>
      <c r="G80" s="22">
        <f t="shared" si="15"/>
        <v>500000</v>
      </c>
      <c r="H80" s="22">
        <v>0</v>
      </c>
      <c r="I80" s="22">
        <f t="shared" si="13"/>
        <v>500000</v>
      </c>
      <c r="J80" s="25">
        <f t="shared" si="12"/>
        <v>500000</v>
      </c>
      <c r="K80" s="65"/>
    </row>
    <row r="81" spans="1:11" x14ac:dyDescent="0.3">
      <c r="A81" s="6" t="s">
        <v>217</v>
      </c>
      <c r="B81" s="8">
        <v>4057142</v>
      </c>
      <c r="C81" s="8">
        <f>ROUND(+B81/2,0)</f>
        <v>2028571</v>
      </c>
      <c r="D81" s="8">
        <f t="shared" si="14"/>
        <v>2028571</v>
      </c>
      <c r="E81" s="22">
        <v>289513</v>
      </c>
      <c r="F81" s="22">
        <v>0</v>
      </c>
      <c r="G81" s="22">
        <f t="shared" si="15"/>
        <v>4346655</v>
      </c>
      <c r="H81" s="22">
        <v>0</v>
      </c>
      <c r="I81" s="22">
        <f t="shared" si="13"/>
        <v>4346655</v>
      </c>
      <c r="J81" s="25">
        <f t="shared" si="12"/>
        <v>4346655</v>
      </c>
      <c r="K81" s="8">
        <v>157092.54999999999</v>
      </c>
    </row>
    <row r="82" spans="1:11" x14ac:dyDescent="0.3">
      <c r="A82" s="6" t="s">
        <v>218</v>
      </c>
      <c r="B82" s="12">
        <v>2167774</v>
      </c>
      <c r="C82" s="12">
        <f t="shared" ref="C82:C90" si="16">ROUND(B82/2,0)</f>
        <v>1083887</v>
      </c>
      <c r="D82" s="8">
        <f t="shared" si="14"/>
        <v>1083887</v>
      </c>
      <c r="E82" s="22">
        <v>0</v>
      </c>
      <c r="F82" s="22">
        <v>0</v>
      </c>
      <c r="G82" s="22">
        <f t="shared" si="15"/>
        <v>2167774</v>
      </c>
      <c r="H82" s="22">
        <v>0</v>
      </c>
      <c r="I82" s="22">
        <f t="shared" si="13"/>
        <v>2167774</v>
      </c>
      <c r="J82" s="25">
        <f t="shared" si="12"/>
        <v>2167774</v>
      </c>
      <c r="K82" s="65"/>
    </row>
    <row r="83" spans="1:11" x14ac:dyDescent="0.3">
      <c r="A83" s="6" t="s">
        <v>219</v>
      </c>
      <c r="B83" s="12">
        <v>11595</v>
      </c>
      <c r="C83" s="12">
        <f t="shared" si="16"/>
        <v>5798</v>
      </c>
      <c r="D83" s="8">
        <f t="shared" si="14"/>
        <v>5797</v>
      </c>
      <c r="E83" s="22">
        <v>0</v>
      </c>
      <c r="F83" s="28">
        <v>488405</v>
      </c>
      <c r="G83" s="22">
        <f t="shared" si="15"/>
        <v>500000</v>
      </c>
      <c r="H83" s="22">
        <v>0</v>
      </c>
      <c r="I83" s="22">
        <f t="shared" si="13"/>
        <v>500000</v>
      </c>
      <c r="J83" s="25">
        <f t="shared" si="12"/>
        <v>500000</v>
      </c>
      <c r="K83" s="65"/>
    </row>
    <row r="84" spans="1:11" x14ac:dyDescent="0.3">
      <c r="A84" s="6" t="s">
        <v>220</v>
      </c>
      <c r="B84" s="12">
        <v>100955</v>
      </c>
      <c r="C84" s="12">
        <f t="shared" si="16"/>
        <v>50478</v>
      </c>
      <c r="D84" s="8">
        <f t="shared" si="14"/>
        <v>50477</v>
      </c>
      <c r="E84" s="22">
        <v>0</v>
      </c>
      <c r="F84" s="28">
        <v>399045</v>
      </c>
      <c r="G84" s="22">
        <f t="shared" si="15"/>
        <v>500000</v>
      </c>
      <c r="H84" s="22">
        <v>0</v>
      </c>
      <c r="I84" s="22">
        <f t="shared" si="13"/>
        <v>500000</v>
      </c>
      <c r="J84" s="25">
        <f t="shared" si="12"/>
        <v>500000</v>
      </c>
      <c r="K84" s="65"/>
    </row>
    <row r="85" spans="1:11" x14ac:dyDescent="0.3">
      <c r="A85" s="6" t="s">
        <v>221</v>
      </c>
      <c r="B85" s="12">
        <v>86628</v>
      </c>
      <c r="C85" s="12">
        <f t="shared" si="16"/>
        <v>43314</v>
      </c>
      <c r="D85" s="8">
        <f t="shared" si="14"/>
        <v>43314</v>
      </c>
      <c r="E85" s="22">
        <v>0</v>
      </c>
      <c r="F85" s="28">
        <v>413372</v>
      </c>
      <c r="G85" s="22">
        <f t="shared" si="15"/>
        <v>500000</v>
      </c>
      <c r="H85" s="22">
        <v>0</v>
      </c>
      <c r="I85" s="22">
        <f t="shared" si="13"/>
        <v>500000</v>
      </c>
      <c r="J85" s="25">
        <f t="shared" si="12"/>
        <v>500000</v>
      </c>
      <c r="K85" s="65"/>
    </row>
    <row r="86" spans="1:11" x14ac:dyDescent="0.3">
      <c r="A86" s="6" t="s">
        <v>237</v>
      </c>
      <c r="B86" s="12">
        <v>756112</v>
      </c>
      <c r="C86" s="12">
        <f t="shared" si="16"/>
        <v>378056</v>
      </c>
      <c r="D86" s="8">
        <f t="shared" si="14"/>
        <v>378056</v>
      </c>
      <c r="E86" s="22">
        <v>0</v>
      </c>
      <c r="F86" s="22">
        <v>0</v>
      </c>
      <c r="G86" s="22">
        <f t="shared" si="15"/>
        <v>756112</v>
      </c>
      <c r="H86" s="22">
        <v>0</v>
      </c>
      <c r="I86" s="22">
        <f t="shared" si="13"/>
        <v>756112</v>
      </c>
      <c r="J86" s="25">
        <f t="shared" si="12"/>
        <v>756112</v>
      </c>
      <c r="K86" s="65"/>
    </row>
    <row r="87" spans="1:11" x14ac:dyDescent="0.3">
      <c r="A87" s="6" t="s">
        <v>238</v>
      </c>
      <c r="B87" s="12">
        <v>288952</v>
      </c>
      <c r="C87" s="12">
        <f t="shared" si="16"/>
        <v>144476</v>
      </c>
      <c r="D87" s="8">
        <f t="shared" si="14"/>
        <v>144476</v>
      </c>
      <c r="E87" s="22">
        <v>0</v>
      </c>
      <c r="F87" s="28">
        <v>211048</v>
      </c>
      <c r="G87" s="22">
        <f t="shared" si="15"/>
        <v>500000</v>
      </c>
      <c r="H87" s="22">
        <v>0</v>
      </c>
      <c r="I87" s="22">
        <f t="shared" si="13"/>
        <v>500000</v>
      </c>
      <c r="J87" s="25">
        <f t="shared" si="12"/>
        <v>500000</v>
      </c>
      <c r="K87" s="65"/>
    </row>
    <row r="88" spans="1:11" x14ac:dyDescent="0.3">
      <c r="A88" s="6" t="s">
        <v>222</v>
      </c>
      <c r="B88" s="12">
        <v>1067149</v>
      </c>
      <c r="C88" s="12">
        <f t="shared" si="16"/>
        <v>533575</v>
      </c>
      <c r="D88" s="8">
        <f t="shared" si="14"/>
        <v>533574</v>
      </c>
      <c r="E88" s="22">
        <v>0</v>
      </c>
      <c r="F88" s="22">
        <v>0</v>
      </c>
      <c r="G88" s="22">
        <f t="shared" si="15"/>
        <v>1067149</v>
      </c>
      <c r="H88" s="22">
        <v>0</v>
      </c>
      <c r="I88" s="22">
        <f t="shared" si="13"/>
        <v>1067149</v>
      </c>
      <c r="J88" s="25">
        <f t="shared" si="12"/>
        <v>1067149</v>
      </c>
      <c r="K88" s="65"/>
    </row>
    <row r="89" spans="1:11" x14ac:dyDescent="0.3">
      <c r="A89" s="6" t="s">
        <v>223</v>
      </c>
      <c r="B89" s="12">
        <v>127554</v>
      </c>
      <c r="C89" s="12">
        <f t="shared" si="16"/>
        <v>63777</v>
      </c>
      <c r="D89" s="8">
        <f t="shared" si="14"/>
        <v>63777</v>
      </c>
      <c r="E89" s="22">
        <v>0</v>
      </c>
      <c r="F89" s="28">
        <v>372446</v>
      </c>
      <c r="G89" s="22">
        <f t="shared" si="15"/>
        <v>500000</v>
      </c>
      <c r="H89" s="22">
        <v>0</v>
      </c>
      <c r="I89" s="22">
        <f t="shared" si="13"/>
        <v>500000</v>
      </c>
      <c r="J89" s="25">
        <f t="shared" si="12"/>
        <v>500000</v>
      </c>
      <c r="K89" s="65"/>
    </row>
    <row r="90" spans="1:11" x14ac:dyDescent="0.3">
      <c r="A90" s="6" t="s">
        <v>224</v>
      </c>
      <c r="B90" s="12">
        <v>903509</v>
      </c>
      <c r="C90" s="12">
        <f t="shared" si="16"/>
        <v>451755</v>
      </c>
      <c r="D90" s="8">
        <f t="shared" si="14"/>
        <v>451754</v>
      </c>
      <c r="E90" s="22">
        <v>0</v>
      </c>
      <c r="F90" s="22">
        <v>0</v>
      </c>
      <c r="G90" s="22">
        <f t="shared" si="15"/>
        <v>903509</v>
      </c>
      <c r="H90" s="22">
        <v>0</v>
      </c>
      <c r="I90" s="22">
        <f t="shared" si="13"/>
        <v>903509</v>
      </c>
      <c r="J90" s="25">
        <f t="shared" si="12"/>
        <v>903509</v>
      </c>
      <c r="K90" s="65"/>
    </row>
    <row r="91" spans="1:11" x14ac:dyDescent="0.3">
      <c r="A91" s="6" t="s">
        <v>225</v>
      </c>
      <c r="B91" s="8">
        <v>6207010</v>
      </c>
      <c r="C91" s="8">
        <f>ROUND(+B91/2,0)</f>
        <v>3103505</v>
      </c>
      <c r="D91" s="8">
        <f t="shared" si="14"/>
        <v>3103505</v>
      </c>
      <c r="E91" s="22">
        <v>0</v>
      </c>
      <c r="F91" s="22">
        <v>0</v>
      </c>
      <c r="G91" s="22">
        <f t="shared" si="15"/>
        <v>6207010</v>
      </c>
      <c r="H91" s="22">
        <v>0</v>
      </c>
      <c r="I91" s="22">
        <f t="shared" si="13"/>
        <v>6207010</v>
      </c>
      <c r="J91" s="25">
        <f t="shared" si="12"/>
        <v>6207010</v>
      </c>
      <c r="K91" s="65"/>
    </row>
    <row r="92" spans="1:11" x14ac:dyDescent="0.3">
      <c r="A92" s="6" t="s">
        <v>226</v>
      </c>
      <c r="B92" s="12">
        <v>43064</v>
      </c>
      <c r="C92" s="12">
        <f>ROUND(B92/2,0)</f>
        <v>21532</v>
      </c>
      <c r="D92" s="8">
        <f t="shared" si="14"/>
        <v>21532</v>
      </c>
      <c r="E92" s="22">
        <v>0</v>
      </c>
      <c r="F92" s="28">
        <v>456936</v>
      </c>
      <c r="G92" s="22">
        <f t="shared" si="15"/>
        <v>500000</v>
      </c>
      <c r="H92" s="22">
        <v>0</v>
      </c>
      <c r="I92" s="22">
        <f t="shared" si="13"/>
        <v>500000</v>
      </c>
      <c r="J92" s="25">
        <f t="shared" si="12"/>
        <v>500000</v>
      </c>
      <c r="K92" s="65"/>
    </row>
    <row r="93" spans="1:11" x14ac:dyDescent="0.3">
      <c r="A93" s="6" t="s">
        <v>227</v>
      </c>
      <c r="B93" s="12">
        <v>1539673</v>
      </c>
      <c r="C93" s="12">
        <f>ROUND(B93/2,0)</f>
        <v>769837</v>
      </c>
      <c r="D93" s="8">
        <f t="shared" si="14"/>
        <v>769836</v>
      </c>
      <c r="E93" s="22">
        <v>76112</v>
      </c>
      <c r="F93" s="22">
        <v>0</v>
      </c>
      <c r="G93" s="22">
        <f t="shared" si="15"/>
        <v>1615785</v>
      </c>
      <c r="H93" s="22">
        <v>0</v>
      </c>
      <c r="I93" s="22">
        <f t="shared" si="13"/>
        <v>1615785</v>
      </c>
      <c r="J93" s="25">
        <f t="shared" si="12"/>
        <v>1615785</v>
      </c>
      <c r="K93" s="65"/>
    </row>
    <row r="94" spans="1:11" x14ac:dyDescent="0.3">
      <c r="A94" s="6" t="s">
        <v>228</v>
      </c>
      <c r="B94" s="12">
        <v>158225</v>
      </c>
      <c r="C94" s="12">
        <f>ROUND(B94/2,0)</f>
        <v>79113</v>
      </c>
      <c r="D94" s="8">
        <f t="shared" si="14"/>
        <v>79112</v>
      </c>
      <c r="E94" s="22">
        <v>8154</v>
      </c>
      <c r="F94" s="28">
        <v>333621</v>
      </c>
      <c r="G94" s="22">
        <f t="shared" si="15"/>
        <v>500000</v>
      </c>
      <c r="H94" s="22">
        <v>0</v>
      </c>
      <c r="I94" s="22">
        <f t="shared" si="13"/>
        <v>500000</v>
      </c>
      <c r="J94" s="25">
        <f t="shared" si="12"/>
        <v>500000</v>
      </c>
      <c r="K94" s="65"/>
    </row>
    <row r="95" spans="1:11" x14ac:dyDescent="0.3">
      <c r="A95" s="6" t="s">
        <v>229</v>
      </c>
      <c r="B95" s="12">
        <v>1338514</v>
      </c>
      <c r="C95" s="12">
        <f>ROUND(B95/2,0)</f>
        <v>669257</v>
      </c>
      <c r="D95" s="8">
        <f t="shared" si="14"/>
        <v>669257</v>
      </c>
      <c r="E95" s="22">
        <v>0</v>
      </c>
      <c r="F95" s="22">
        <v>0</v>
      </c>
      <c r="G95" s="22">
        <f t="shared" si="15"/>
        <v>1338514</v>
      </c>
      <c r="H95" s="22">
        <v>0</v>
      </c>
      <c r="I95" s="22">
        <f t="shared" si="13"/>
        <v>1338514</v>
      </c>
      <c r="J95" s="25">
        <f t="shared" si="12"/>
        <v>1338514</v>
      </c>
      <c r="K95" s="65"/>
    </row>
    <row r="97" spans="1:1" x14ac:dyDescent="0.3">
      <c r="A97" s="26" t="s">
        <v>145</v>
      </c>
    </row>
    <row r="98" spans="1:1" x14ac:dyDescent="0.3">
      <c r="A98" s="26" t="s">
        <v>146</v>
      </c>
    </row>
    <row r="99" spans="1:1" x14ac:dyDescent="0.3">
      <c r="A99" s="26" t="s">
        <v>86</v>
      </c>
    </row>
  </sheetData>
  <sheetProtection algorithmName="SHA-512" hashValue="TOkpjMWg0MSKTkP57EiS52ybESe0gPGpdk4fZw/yEPQTWpU1hYbmZJi6slsxIYzt8x7/cVz6/Zy0I+Lu5JBYig==" saltValue="VyBsYztwfCt9OoLikmzxgQ==" spinCount="100000" sheet="1" objects="1" scenarios="1"/>
  <sortState xmlns:xlrd2="http://schemas.microsoft.com/office/spreadsheetml/2017/richdata2" ref="A9:C95">
    <sortCondition ref="A9"/>
  </sortState>
  <mergeCells count="1">
    <mergeCell ref="A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10F12-B564-4C0A-B76E-B9EDEC1B5E50}">
  <dimension ref="A2:H84"/>
  <sheetViews>
    <sheetView zoomScale="110" zoomScaleNormal="110" workbookViewId="0">
      <selection activeCell="A85" sqref="A85"/>
    </sheetView>
  </sheetViews>
  <sheetFormatPr defaultColWidth="9.109375" defaultRowHeight="13.8" x14ac:dyDescent="0.25"/>
  <cols>
    <col min="1" max="1" width="71.109375" style="30" bestFit="1" customWidth="1"/>
    <col min="2" max="2" width="18.5546875" style="30" bestFit="1" customWidth="1"/>
    <col min="3" max="4" width="22.44140625" style="30" bestFit="1" customWidth="1"/>
    <col min="5" max="5" width="14.109375" style="30" customWidth="1"/>
    <col min="6" max="6" width="14.109375" style="30" hidden="1" customWidth="1"/>
    <col min="7" max="7" width="18" style="30" hidden="1" customWidth="1"/>
    <col min="8" max="8" width="26.88671875" style="30" customWidth="1"/>
    <col min="9" max="16384" width="9.109375" style="30"/>
  </cols>
  <sheetData>
    <row r="2" spans="1:8" ht="25.2" x14ac:dyDescent="0.45">
      <c r="A2" s="146" t="s">
        <v>239</v>
      </c>
      <c r="B2" s="146"/>
      <c r="C2" s="146"/>
      <c r="D2" s="146"/>
    </row>
    <row r="4" spans="1:8" s="35" customFormat="1" ht="17.25" customHeight="1" x14ac:dyDescent="0.25">
      <c r="B4" s="36" t="s">
        <v>33</v>
      </c>
      <c r="C4" s="36" t="s">
        <v>34</v>
      </c>
      <c r="D4" s="36" t="s">
        <v>35</v>
      </c>
      <c r="E4" s="36" t="s">
        <v>240</v>
      </c>
      <c r="F4" s="36" t="s">
        <v>37</v>
      </c>
      <c r="G4" s="36" t="s">
        <v>241</v>
      </c>
      <c r="H4" s="37" t="s">
        <v>39</v>
      </c>
    </row>
    <row r="5" spans="1:8" x14ac:dyDescent="0.25">
      <c r="B5" s="39" t="s">
        <v>41</v>
      </c>
      <c r="C5" s="39" t="s">
        <v>42</v>
      </c>
      <c r="D5" s="39" t="s">
        <v>43</v>
      </c>
      <c r="E5" s="39" t="s">
        <v>44</v>
      </c>
      <c r="F5" s="39" t="s">
        <v>44</v>
      </c>
      <c r="G5" s="39" t="s">
        <v>44</v>
      </c>
      <c r="H5" s="40" t="s">
        <v>44</v>
      </c>
    </row>
    <row r="6" spans="1:8" x14ac:dyDescent="0.25">
      <c r="B6" s="39"/>
      <c r="C6" s="39"/>
      <c r="H6" s="42"/>
    </row>
    <row r="7" spans="1:8" x14ac:dyDescent="0.25">
      <c r="A7" s="34" t="s">
        <v>242</v>
      </c>
      <c r="B7" s="56">
        <f t="shared" ref="B7:G7" si="0">SUM(B9:B76)</f>
        <v>25747941</v>
      </c>
      <c r="C7" s="56">
        <f t="shared" si="0"/>
        <v>25747941</v>
      </c>
      <c r="D7" s="56">
        <f t="shared" si="0"/>
        <v>0</v>
      </c>
      <c r="E7" s="56">
        <f t="shared" si="0"/>
        <v>0</v>
      </c>
      <c r="F7" s="56">
        <f t="shared" si="0"/>
        <v>0</v>
      </c>
      <c r="G7" s="56">
        <f t="shared" si="0"/>
        <v>0</v>
      </c>
      <c r="H7" s="45">
        <f>SUM(H9:H21)</f>
        <v>8944662</v>
      </c>
    </row>
    <row r="8" spans="1:8" x14ac:dyDescent="0.25">
      <c r="H8" s="42"/>
    </row>
    <row r="9" spans="1:8" x14ac:dyDescent="0.25">
      <c r="A9" s="61" t="s">
        <v>243</v>
      </c>
      <c r="B9" s="62">
        <f>SUM(C9+D9)</f>
        <v>145588</v>
      </c>
      <c r="C9" s="62">
        <v>145588</v>
      </c>
      <c r="D9" s="58">
        <v>0</v>
      </c>
      <c r="E9" s="48">
        <v>0</v>
      </c>
      <c r="F9" s="48">
        <v>0</v>
      </c>
      <c r="G9" s="48">
        <f>SUM(E9+F9)</f>
        <v>0</v>
      </c>
      <c r="H9" s="49">
        <f t="shared" ref="H9:H41" si="1">G9+B9</f>
        <v>145588</v>
      </c>
    </row>
    <row r="10" spans="1:8" x14ac:dyDescent="0.25">
      <c r="A10" s="61" t="s">
        <v>150</v>
      </c>
      <c r="B10" s="62">
        <f>SUM(C10+D10)</f>
        <v>178503</v>
      </c>
      <c r="C10" s="62">
        <v>178503</v>
      </c>
      <c r="D10" s="58"/>
      <c r="E10" s="48">
        <v>0</v>
      </c>
      <c r="F10" s="48"/>
      <c r="G10" s="48"/>
      <c r="H10" s="49"/>
    </row>
    <row r="11" spans="1:8" x14ac:dyDescent="0.25">
      <c r="A11" s="61" t="s">
        <v>244</v>
      </c>
      <c r="B11" s="62">
        <f t="shared" ref="B11:B74" si="2">SUM(C11+D11)</f>
        <v>70598</v>
      </c>
      <c r="C11" s="62">
        <v>70598</v>
      </c>
      <c r="D11" s="58">
        <v>0</v>
      </c>
      <c r="E11" s="48">
        <v>0</v>
      </c>
      <c r="F11" s="48">
        <v>0</v>
      </c>
      <c r="G11" s="48">
        <f t="shared" ref="G11:G74" si="3">SUM(E11+F11)</f>
        <v>0</v>
      </c>
      <c r="H11" s="49">
        <f t="shared" si="1"/>
        <v>70598</v>
      </c>
    </row>
    <row r="12" spans="1:8" x14ac:dyDescent="0.25">
      <c r="A12" s="61" t="s">
        <v>245</v>
      </c>
      <c r="B12" s="62">
        <f t="shared" si="2"/>
        <v>169809</v>
      </c>
      <c r="C12" s="62">
        <v>169809</v>
      </c>
      <c r="D12" s="58">
        <v>0</v>
      </c>
      <c r="E12" s="48">
        <v>0</v>
      </c>
      <c r="F12" s="48">
        <v>0</v>
      </c>
      <c r="G12" s="48">
        <f t="shared" si="3"/>
        <v>0</v>
      </c>
      <c r="H12" s="49">
        <f t="shared" si="1"/>
        <v>169809</v>
      </c>
    </row>
    <row r="13" spans="1:8" x14ac:dyDescent="0.25">
      <c r="A13" s="61" t="s">
        <v>246</v>
      </c>
      <c r="B13" s="62">
        <f t="shared" si="2"/>
        <v>74787</v>
      </c>
      <c r="C13" s="62">
        <v>74787</v>
      </c>
      <c r="D13" s="58">
        <v>0</v>
      </c>
      <c r="E13" s="48">
        <v>0</v>
      </c>
      <c r="F13" s="48">
        <v>0</v>
      </c>
      <c r="G13" s="48">
        <f t="shared" si="3"/>
        <v>0</v>
      </c>
      <c r="H13" s="49">
        <f t="shared" si="1"/>
        <v>74787</v>
      </c>
    </row>
    <row r="14" spans="1:8" x14ac:dyDescent="0.25">
      <c r="A14" s="61" t="s">
        <v>247</v>
      </c>
      <c r="B14" s="62">
        <f t="shared" si="2"/>
        <v>58735</v>
      </c>
      <c r="C14" s="62">
        <v>58735</v>
      </c>
      <c r="D14" s="58">
        <v>0</v>
      </c>
      <c r="E14" s="48">
        <v>0</v>
      </c>
      <c r="F14" s="48">
        <v>0</v>
      </c>
      <c r="G14" s="48">
        <f t="shared" si="3"/>
        <v>0</v>
      </c>
      <c r="H14" s="49">
        <f t="shared" si="1"/>
        <v>58735</v>
      </c>
    </row>
    <row r="15" spans="1:8" x14ac:dyDescent="0.25">
      <c r="A15" s="61" t="s">
        <v>247</v>
      </c>
      <c r="B15" s="62">
        <f t="shared" si="2"/>
        <v>28986</v>
      </c>
      <c r="C15" s="62">
        <v>28986</v>
      </c>
      <c r="D15" s="58">
        <v>0</v>
      </c>
      <c r="E15" s="48">
        <v>0</v>
      </c>
      <c r="F15" s="48">
        <v>0</v>
      </c>
      <c r="G15" s="48">
        <f t="shared" si="3"/>
        <v>0</v>
      </c>
      <c r="H15" s="49">
        <f t="shared" si="1"/>
        <v>28986</v>
      </c>
    </row>
    <row r="16" spans="1:8" x14ac:dyDescent="0.25">
      <c r="A16" s="61" t="s">
        <v>247</v>
      </c>
      <c r="B16" s="62">
        <f t="shared" si="2"/>
        <v>54072</v>
      </c>
      <c r="C16" s="62">
        <v>54072</v>
      </c>
      <c r="D16" s="58">
        <v>0</v>
      </c>
      <c r="E16" s="48">
        <v>0</v>
      </c>
      <c r="F16" s="48">
        <v>0</v>
      </c>
      <c r="G16" s="48">
        <f t="shared" si="3"/>
        <v>0</v>
      </c>
      <c r="H16" s="49">
        <f t="shared" si="1"/>
        <v>54072</v>
      </c>
    </row>
    <row r="17" spans="1:8" x14ac:dyDescent="0.25">
      <c r="A17" s="61" t="s">
        <v>248</v>
      </c>
      <c r="B17" s="62">
        <f t="shared" si="2"/>
        <v>91326</v>
      </c>
      <c r="C17" s="62">
        <v>91326</v>
      </c>
      <c r="D17" s="58">
        <v>0</v>
      </c>
      <c r="E17" s="48">
        <v>0</v>
      </c>
      <c r="F17" s="48">
        <v>0</v>
      </c>
      <c r="G17" s="48">
        <f t="shared" si="3"/>
        <v>0</v>
      </c>
      <c r="H17" s="49">
        <f t="shared" si="1"/>
        <v>91326</v>
      </c>
    </row>
    <row r="18" spans="1:8" x14ac:dyDescent="0.25">
      <c r="A18" s="61" t="s">
        <v>249</v>
      </c>
      <c r="B18" s="62">
        <f t="shared" si="2"/>
        <v>7147074</v>
      </c>
      <c r="C18" s="62">
        <v>7147074</v>
      </c>
      <c r="D18" s="58">
        <v>0</v>
      </c>
      <c r="E18" s="48">
        <v>0</v>
      </c>
      <c r="F18" s="48">
        <v>0</v>
      </c>
      <c r="G18" s="48">
        <f t="shared" si="3"/>
        <v>0</v>
      </c>
      <c r="H18" s="49">
        <f t="shared" si="1"/>
        <v>7147074</v>
      </c>
    </row>
    <row r="19" spans="1:8" x14ac:dyDescent="0.25">
      <c r="A19" s="61" t="s">
        <v>250</v>
      </c>
      <c r="B19" s="62">
        <f t="shared" si="2"/>
        <v>306131</v>
      </c>
      <c r="C19" s="62">
        <v>306131</v>
      </c>
      <c r="D19" s="58">
        <v>0</v>
      </c>
      <c r="E19" s="48">
        <v>0</v>
      </c>
      <c r="F19" s="48">
        <v>0</v>
      </c>
      <c r="G19" s="48">
        <f t="shared" si="3"/>
        <v>0</v>
      </c>
      <c r="H19" s="49">
        <f t="shared" si="1"/>
        <v>306131</v>
      </c>
    </row>
    <row r="20" spans="1:8" x14ac:dyDescent="0.25">
      <c r="A20" s="61" t="s">
        <v>251</v>
      </c>
      <c r="B20" s="62">
        <f t="shared" si="2"/>
        <v>774370</v>
      </c>
      <c r="C20" s="62">
        <v>774370</v>
      </c>
      <c r="D20" s="58">
        <v>0</v>
      </c>
      <c r="E20" s="48">
        <v>0</v>
      </c>
      <c r="F20" s="48">
        <v>0</v>
      </c>
      <c r="G20" s="48">
        <f t="shared" si="3"/>
        <v>0</v>
      </c>
      <c r="H20" s="49">
        <f t="shared" si="1"/>
        <v>774370</v>
      </c>
    </row>
    <row r="21" spans="1:8" x14ac:dyDescent="0.25">
      <c r="A21" s="61" t="s">
        <v>252</v>
      </c>
      <c r="B21" s="62">
        <f t="shared" si="2"/>
        <v>23186</v>
      </c>
      <c r="C21" s="62">
        <v>23186</v>
      </c>
      <c r="D21" s="58">
        <v>0</v>
      </c>
      <c r="E21" s="48">
        <v>0</v>
      </c>
      <c r="F21" s="48">
        <v>0</v>
      </c>
      <c r="G21" s="48">
        <f t="shared" si="3"/>
        <v>0</v>
      </c>
      <c r="H21" s="49">
        <f t="shared" si="1"/>
        <v>23186</v>
      </c>
    </row>
    <row r="22" spans="1:8" x14ac:dyDescent="0.25">
      <c r="A22" s="61" t="s">
        <v>253</v>
      </c>
      <c r="B22" s="62">
        <f t="shared" si="2"/>
        <v>44741</v>
      </c>
      <c r="C22" s="62">
        <v>44741</v>
      </c>
      <c r="D22" s="58">
        <v>0</v>
      </c>
      <c r="E22" s="48">
        <v>0</v>
      </c>
      <c r="F22" s="48">
        <v>0</v>
      </c>
      <c r="G22" s="48">
        <f t="shared" si="3"/>
        <v>0</v>
      </c>
      <c r="H22" s="49">
        <f t="shared" si="1"/>
        <v>44741</v>
      </c>
    </row>
    <row r="23" spans="1:8" x14ac:dyDescent="0.25">
      <c r="A23" s="61" t="s">
        <v>254</v>
      </c>
      <c r="B23" s="62">
        <f t="shared" si="2"/>
        <v>4369519</v>
      </c>
      <c r="C23" s="62">
        <v>4369519</v>
      </c>
      <c r="D23" s="58">
        <v>0</v>
      </c>
      <c r="E23" s="48">
        <v>0</v>
      </c>
      <c r="F23" s="48">
        <v>0</v>
      </c>
      <c r="G23" s="48">
        <f t="shared" si="3"/>
        <v>0</v>
      </c>
      <c r="H23" s="49">
        <f t="shared" si="1"/>
        <v>4369519</v>
      </c>
    </row>
    <row r="24" spans="1:8" x14ac:dyDescent="0.25">
      <c r="A24" s="61" t="s">
        <v>255</v>
      </c>
      <c r="B24" s="62">
        <f t="shared" si="2"/>
        <v>103266</v>
      </c>
      <c r="C24" s="62">
        <v>103266</v>
      </c>
      <c r="D24" s="58">
        <v>0</v>
      </c>
      <c r="E24" s="48">
        <v>0</v>
      </c>
      <c r="F24" s="48">
        <v>0</v>
      </c>
      <c r="G24" s="48">
        <f t="shared" si="3"/>
        <v>0</v>
      </c>
      <c r="H24" s="49">
        <f t="shared" si="1"/>
        <v>103266</v>
      </c>
    </row>
    <row r="25" spans="1:8" x14ac:dyDescent="0.25">
      <c r="A25" s="61" t="s">
        <v>256</v>
      </c>
      <c r="B25" s="62">
        <f t="shared" si="2"/>
        <v>122823</v>
      </c>
      <c r="C25" s="62">
        <v>122823</v>
      </c>
      <c r="D25" s="58">
        <v>0</v>
      </c>
      <c r="E25" s="48">
        <v>0</v>
      </c>
      <c r="F25" s="48">
        <v>0</v>
      </c>
      <c r="G25" s="48">
        <f t="shared" si="3"/>
        <v>0</v>
      </c>
      <c r="H25" s="49">
        <f t="shared" si="1"/>
        <v>122823</v>
      </c>
    </row>
    <row r="26" spans="1:8" x14ac:dyDescent="0.25">
      <c r="A26" s="61" t="s">
        <v>256</v>
      </c>
      <c r="B26" s="62">
        <f t="shared" si="2"/>
        <v>51806</v>
      </c>
      <c r="C26" s="62">
        <v>51806</v>
      </c>
      <c r="D26" s="58">
        <v>0</v>
      </c>
      <c r="E26" s="48">
        <v>0</v>
      </c>
      <c r="F26" s="48">
        <v>0</v>
      </c>
      <c r="G26" s="48">
        <f t="shared" si="3"/>
        <v>0</v>
      </c>
      <c r="H26" s="49">
        <f t="shared" si="1"/>
        <v>51806</v>
      </c>
    </row>
    <row r="27" spans="1:8" x14ac:dyDescent="0.25">
      <c r="A27" s="61" t="s">
        <v>257</v>
      </c>
      <c r="B27" s="62">
        <f t="shared" si="2"/>
        <v>101789</v>
      </c>
      <c r="C27" s="62">
        <v>101789</v>
      </c>
      <c r="D27" s="58">
        <v>0</v>
      </c>
      <c r="E27" s="48">
        <v>0</v>
      </c>
      <c r="F27" s="48">
        <v>0</v>
      </c>
      <c r="G27" s="48">
        <f t="shared" si="3"/>
        <v>0</v>
      </c>
      <c r="H27" s="49">
        <f t="shared" si="1"/>
        <v>101789</v>
      </c>
    </row>
    <row r="28" spans="1:8" x14ac:dyDescent="0.25">
      <c r="A28" s="61" t="s">
        <v>258</v>
      </c>
      <c r="B28" s="62">
        <f t="shared" si="2"/>
        <v>269934</v>
      </c>
      <c r="C28" s="62">
        <v>269934</v>
      </c>
      <c r="D28" s="58">
        <v>0</v>
      </c>
      <c r="E28" s="48">
        <v>0</v>
      </c>
      <c r="F28" s="48">
        <v>0</v>
      </c>
      <c r="G28" s="48">
        <f t="shared" si="3"/>
        <v>0</v>
      </c>
      <c r="H28" s="49">
        <f t="shared" si="1"/>
        <v>269934</v>
      </c>
    </row>
    <row r="29" spans="1:8" x14ac:dyDescent="0.25">
      <c r="A29" s="61" t="s">
        <v>259</v>
      </c>
      <c r="B29" s="62">
        <f t="shared" si="2"/>
        <v>236090</v>
      </c>
      <c r="C29" s="62">
        <v>236090</v>
      </c>
      <c r="D29" s="58">
        <v>0</v>
      </c>
      <c r="E29" s="48">
        <v>0</v>
      </c>
      <c r="F29" s="48">
        <v>0</v>
      </c>
      <c r="G29" s="48">
        <f t="shared" si="3"/>
        <v>0</v>
      </c>
      <c r="H29" s="49">
        <f t="shared" si="1"/>
        <v>236090</v>
      </c>
    </row>
    <row r="30" spans="1:8" x14ac:dyDescent="0.25">
      <c r="A30" s="61" t="s">
        <v>260</v>
      </c>
      <c r="B30" s="62">
        <f t="shared" si="2"/>
        <v>518155</v>
      </c>
      <c r="C30" s="62">
        <v>518155</v>
      </c>
      <c r="D30" s="58">
        <v>0</v>
      </c>
      <c r="E30" s="48">
        <v>0</v>
      </c>
      <c r="F30" s="48">
        <v>0</v>
      </c>
      <c r="G30" s="48">
        <f t="shared" si="3"/>
        <v>0</v>
      </c>
      <c r="H30" s="49">
        <f t="shared" si="1"/>
        <v>518155</v>
      </c>
    </row>
    <row r="31" spans="1:8" x14ac:dyDescent="0.25">
      <c r="A31" s="61" t="s">
        <v>261</v>
      </c>
      <c r="B31" s="62">
        <f t="shared" si="2"/>
        <v>302850</v>
      </c>
      <c r="C31" s="62">
        <v>302850</v>
      </c>
      <c r="D31" s="58">
        <v>0</v>
      </c>
      <c r="E31" s="48">
        <v>0</v>
      </c>
      <c r="F31" s="48">
        <v>0</v>
      </c>
      <c r="G31" s="48">
        <f t="shared" si="3"/>
        <v>0</v>
      </c>
      <c r="H31" s="49">
        <f t="shared" si="1"/>
        <v>302850</v>
      </c>
    </row>
    <row r="32" spans="1:8" x14ac:dyDescent="0.25">
      <c r="A32" s="61" t="s">
        <v>261</v>
      </c>
      <c r="B32" s="62">
        <f t="shared" si="2"/>
        <v>251192</v>
      </c>
      <c r="C32" s="62">
        <v>251192</v>
      </c>
      <c r="D32" s="58">
        <v>0</v>
      </c>
      <c r="E32" s="48">
        <v>0</v>
      </c>
      <c r="F32" s="48">
        <v>0</v>
      </c>
      <c r="G32" s="48">
        <f t="shared" si="3"/>
        <v>0</v>
      </c>
      <c r="H32" s="49">
        <f t="shared" si="1"/>
        <v>251192</v>
      </c>
    </row>
    <row r="33" spans="1:8" x14ac:dyDescent="0.25">
      <c r="A33" s="61" t="s">
        <v>262</v>
      </c>
      <c r="B33" s="62">
        <f t="shared" si="2"/>
        <v>22896</v>
      </c>
      <c r="C33" s="62">
        <v>22896</v>
      </c>
      <c r="D33" s="58">
        <v>0</v>
      </c>
      <c r="E33" s="48">
        <v>0</v>
      </c>
      <c r="F33" s="48">
        <v>0</v>
      </c>
      <c r="G33" s="48">
        <f t="shared" si="3"/>
        <v>0</v>
      </c>
      <c r="H33" s="49">
        <f t="shared" si="1"/>
        <v>22896</v>
      </c>
    </row>
    <row r="34" spans="1:8" x14ac:dyDescent="0.25">
      <c r="A34" s="61" t="s">
        <v>263</v>
      </c>
      <c r="B34" s="62">
        <f t="shared" si="2"/>
        <v>31319</v>
      </c>
      <c r="C34" s="62">
        <v>31319</v>
      </c>
      <c r="D34" s="58">
        <v>0</v>
      </c>
      <c r="E34" s="48">
        <v>0</v>
      </c>
      <c r="F34" s="48">
        <v>0</v>
      </c>
      <c r="G34" s="48">
        <f t="shared" si="3"/>
        <v>0</v>
      </c>
      <c r="H34" s="49">
        <f t="shared" si="1"/>
        <v>31319</v>
      </c>
    </row>
    <row r="35" spans="1:8" x14ac:dyDescent="0.25">
      <c r="A35" s="61" t="s">
        <v>263</v>
      </c>
      <c r="B35" s="62">
        <f t="shared" si="2"/>
        <v>59477</v>
      </c>
      <c r="C35" s="62">
        <v>59477</v>
      </c>
      <c r="D35" s="58">
        <v>0</v>
      </c>
      <c r="E35" s="48">
        <v>0</v>
      </c>
      <c r="F35" s="48">
        <v>0</v>
      </c>
      <c r="G35" s="48">
        <f t="shared" si="3"/>
        <v>0</v>
      </c>
      <c r="H35" s="49">
        <f t="shared" si="1"/>
        <v>59477</v>
      </c>
    </row>
    <row r="36" spans="1:8" x14ac:dyDescent="0.25">
      <c r="A36" s="61" t="s">
        <v>264</v>
      </c>
      <c r="B36" s="62">
        <f t="shared" si="2"/>
        <v>86693</v>
      </c>
      <c r="C36" s="62">
        <v>86693</v>
      </c>
      <c r="D36" s="58">
        <v>0</v>
      </c>
      <c r="E36" s="48">
        <v>0</v>
      </c>
      <c r="F36" s="48">
        <v>0</v>
      </c>
      <c r="G36" s="48">
        <f t="shared" si="3"/>
        <v>0</v>
      </c>
      <c r="H36" s="49">
        <f t="shared" si="1"/>
        <v>86693</v>
      </c>
    </row>
    <row r="37" spans="1:8" x14ac:dyDescent="0.25">
      <c r="A37" s="61" t="s">
        <v>265</v>
      </c>
      <c r="B37" s="62">
        <f t="shared" si="2"/>
        <v>72879</v>
      </c>
      <c r="C37" s="62">
        <v>72879</v>
      </c>
      <c r="D37" s="58">
        <v>0</v>
      </c>
      <c r="E37" s="48">
        <v>0</v>
      </c>
      <c r="F37" s="48">
        <v>0</v>
      </c>
      <c r="G37" s="48">
        <f t="shared" si="3"/>
        <v>0</v>
      </c>
      <c r="H37" s="49">
        <f t="shared" si="1"/>
        <v>72879</v>
      </c>
    </row>
    <row r="38" spans="1:8" x14ac:dyDescent="0.25">
      <c r="A38" s="61" t="s">
        <v>266</v>
      </c>
      <c r="B38" s="62">
        <f t="shared" si="2"/>
        <v>102051</v>
      </c>
      <c r="C38" s="62">
        <v>102051</v>
      </c>
      <c r="D38" s="58">
        <v>0</v>
      </c>
      <c r="E38" s="48">
        <v>0</v>
      </c>
      <c r="F38" s="48">
        <v>0</v>
      </c>
      <c r="G38" s="48">
        <f t="shared" si="3"/>
        <v>0</v>
      </c>
      <c r="H38" s="49">
        <f t="shared" si="1"/>
        <v>102051</v>
      </c>
    </row>
    <row r="39" spans="1:8" x14ac:dyDescent="0.25">
      <c r="A39" s="61" t="s">
        <v>267</v>
      </c>
      <c r="B39" s="62">
        <f t="shared" si="2"/>
        <v>348712</v>
      </c>
      <c r="C39" s="62">
        <v>348712</v>
      </c>
      <c r="D39" s="58">
        <v>0</v>
      </c>
      <c r="E39" s="48">
        <v>0</v>
      </c>
      <c r="F39" s="48">
        <v>0</v>
      </c>
      <c r="G39" s="48">
        <f t="shared" si="3"/>
        <v>0</v>
      </c>
      <c r="H39" s="49">
        <f t="shared" si="1"/>
        <v>348712</v>
      </c>
    </row>
    <row r="40" spans="1:8" x14ac:dyDescent="0.25">
      <c r="A40" s="61" t="s">
        <v>268</v>
      </c>
      <c r="B40" s="62">
        <f t="shared" si="2"/>
        <v>19231</v>
      </c>
      <c r="C40" s="62">
        <v>19231</v>
      </c>
      <c r="D40" s="58">
        <v>0</v>
      </c>
      <c r="E40" s="48">
        <v>0</v>
      </c>
      <c r="F40" s="48">
        <v>0</v>
      </c>
      <c r="G40" s="48">
        <f t="shared" si="3"/>
        <v>0</v>
      </c>
      <c r="H40" s="49">
        <f t="shared" si="1"/>
        <v>19231</v>
      </c>
    </row>
    <row r="41" spans="1:8" x14ac:dyDescent="0.25">
      <c r="A41" s="61" t="s">
        <v>269</v>
      </c>
      <c r="B41" s="62">
        <f t="shared" si="2"/>
        <v>230598</v>
      </c>
      <c r="C41" s="62">
        <v>230598</v>
      </c>
      <c r="D41" s="58">
        <v>0</v>
      </c>
      <c r="E41" s="48">
        <v>0</v>
      </c>
      <c r="F41" s="48">
        <v>0</v>
      </c>
      <c r="G41" s="48">
        <f t="shared" si="3"/>
        <v>0</v>
      </c>
      <c r="H41" s="49">
        <f t="shared" si="1"/>
        <v>230598</v>
      </c>
    </row>
    <row r="42" spans="1:8" x14ac:dyDescent="0.25">
      <c r="A42" s="61" t="s">
        <v>270</v>
      </c>
      <c r="B42" s="62">
        <f t="shared" si="2"/>
        <v>194225</v>
      </c>
      <c r="C42" s="62">
        <v>194225</v>
      </c>
      <c r="D42" s="58">
        <v>0</v>
      </c>
      <c r="E42" s="48">
        <v>0</v>
      </c>
      <c r="F42" s="48">
        <v>0</v>
      </c>
      <c r="G42" s="48">
        <f t="shared" si="3"/>
        <v>0</v>
      </c>
      <c r="H42" s="49">
        <f t="shared" ref="H42:H73" si="4">G42+B42</f>
        <v>194225</v>
      </c>
    </row>
    <row r="43" spans="1:8" x14ac:dyDescent="0.25">
      <c r="A43" s="61" t="s">
        <v>271</v>
      </c>
      <c r="B43" s="62">
        <f t="shared" si="2"/>
        <v>4033731</v>
      </c>
      <c r="C43" s="62">
        <v>4033731</v>
      </c>
      <c r="D43" s="58">
        <v>0</v>
      </c>
      <c r="E43" s="48">
        <v>0</v>
      </c>
      <c r="F43" s="48">
        <v>0</v>
      </c>
      <c r="G43" s="48">
        <f t="shared" si="3"/>
        <v>0</v>
      </c>
      <c r="H43" s="49">
        <f t="shared" si="4"/>
        <v>4033731</v>
      </c>
    </row>
    <row r="44" spans="1:8" x14ac:dyDescent="0.25">
      <c r="A44" s="61" t="s">
        <v>272</v>
      </c>
      <c r="B44" s="62">
        <f t="shared" si="2"/>
        <v>387053</v>
      </c>
      <c r="C44" s="62">
        <v>387053</v>
      </c>
      <c r="D44" s="58">
        <v>0</v>
      </c>
      <c r="E44" s="48">
        <v>0</v>
      </c>
      <c r="F44" s="48">
        <v>0</v>
      </c>
      <c r="G44" s="48">
        <f t="shared" si="3"/>
        <v>0</v>
      </c>
      <c r="H44" s="49">
        <f t="shared" si="4"/>
        <v>387053</v>
      </c>
    </row>
    <row r="45" spans="1:8" x14ac:dyDescent="0.25">
      <c r="A45" s="61" t="s">
        <v>273</v>
      </c>
      <c r="B45" s="62">
        <f t="shared" si="2"/>
        <v>57241</v>
      </c>
      <c r="C45" s="62">
        <v>57241</v>
      </c>
      <c r="D45" s="58">
        <v>0</v>
      </c>
      <c r="E45" s="48">
        <v>0</v>
      </c>
      <c r="F45" s="48">
        <v>0</v>
      </c>
      <c r="G45" s="48">
        <f t="shared" si="3"/>
        <v>0</v>
      </c>
      <c r="H45" s="49">
        <f t="shared" si="4"/>
        <v>57241</v>
      </c>
    </row>
    <row r="46" spans="1:8" x14ac:dyDescent="0.25">
      <c r="A46" s="61" t="s">
        <v>274</v>
      </c>
      <c r="B46" s="62">
        <f t="shared" si="2"/>
        <v>32821</v>
      </c>
      <c r="C46" s="62">
        <v>32821</v>
      </c>
      <c r="D46" s="58">
        <v>0</v>
      </c>
      <c r="E46" s="48">
        <v>0</v>
      </c>
      <c r="F46" s="48">
        <v>0</v>
      </c>
      <c r="G46" s="48">
        <f t="shared" si="3"/>
        <v>0</v>
      </c>
      <c r="H46" s="49">
        <f t="shared" si="4"/>
        <v>32821</v>
      </c>
    </row>
    <row r="47" spans="1:8" x14ac:dyDescent="0.25">
      <c r="A47" s="61" t="s">
        <v>275</v>
      </c>
      <c r="B47" s="62">
        <f t="shared" si="2"/>
        <v>684067</v>
      </c>
      <c r="C47" s="62">
        <v>684067</v>
      </c>
      <c r="D47" s="58">
        <v>0</v>
      </c>
      <c r="E47" s="48">
        <v>0</v>
      </c>
      <c r="F47" s="48">
        <v>0</v>
      </c>
      <c r="G47" s="48">
        <f t="shared" si="3"/>
        <v>0</v>
      </c>
      <c r="H47" s="49">
        <f t="shared" si="4"/>
        <v>684067</v>
      </c>
    </row>
    <row r="48" spans="1:8" x14ac:dyDescent="0.25">
      <c r="A48" s="61" t="s">
        <v>276</v>
      </c>
      <c r="B48" s="62">
        <f t="shared" si="2"/>
        <v>34649</v>
      </c>
      <c r="C48" s="62">
        <v>34649</v>
      </c>
      <c r="D48" s="58">
        <v>0</v>
      </c>
      <c r="E48" s="48">
        <v>0</v>
      </c>
      <c r="F48" s="48">
        <v>0</v>
      </c>
      <c r="G48" s="48">
        <f t="shared" si="3"/>
        <v>0</v>
      </c>
      <c r="H48" s="49">
        <f t="shared" si="4"/>
        <v>34649</v>
      </c>
    </row>
    <row r="49" spans="1:8" x14ac:dyDescent="0.25">
      <c r="A49" s="61" t="s">
        <v>277</v>
      </c>
      <c r="B49" s="62">
        <f t="shared" si="2"/>
        <v>197053</v>
      </c>
      <c r="C49" s="62">
        <v>197053</v>
      </c>
      <c r="D49" s="58">
        <v>0</v>
      </c>
      <c r="E49" s="48">
        <v>0</v>
      </c>
      <c r="F49" s="48">
        <v>0</v>
      </c>
      <c r="G49" s="48">
        <f t="shared" si="3"/>
        <v>0</v>
      </c>
      <c r="H49" s="49">
        <f t="shared" si="4"/>
        <v>197053</v>
      </c>
    </row>
    <row r="50" spans="1:8" x14ac:dyDescent="0.25">
      <c r="A50" s="61" t="s">
        <v>278</v>
      </c>
      <c r="B50" s="62">
        <f t="shared" si="2"/>
        <v>361427</v>
      </c>
      <c r="C50" s="62">
        <v>361427</v>
      </c>
      <c r="D50" s="58">
        <v>0</v>
      </c>
      <c r="E50" s="48">
        <v>0</v>
      </c>
      <c r="F50" s="48">
        <v>0</v>
      </c>
      <c r="G50" s="48">
        <f t="shared" si="3"/>
        <v>0</v>
      </c>
      <c r="H50" s="49">
        <f t="shared" si="4"/>
        <v>361427</v>
      </c>
    </row>
    <row r="51" spans="1:8" x14ac:dyDescent="0.25">
      <c r="A51" s="61" t="s">
        <v>279</v>
      </c>
      <c r="B51" s="62">
        <f t="shared" si="2"/>
        <v>103638</v>
      </c>
      <c r="C51" s="62">
        <v>103638</v>
      </c>
      <c r="D51" s="58">
        <v>0</v>
      </c>
      <c r="E51" s="48">
        <v>0</v>
      </c>
      <c r="F51" s="48">
        <v>0</v>
      </c>
      <c r="G51" s="48">
        <f t="shared" si="3"/>
        <v>0</v>
      </c>
      <c r="H51" s="49">
        <f t="shared" si="4"/>
        <v>103638</v>
      </c>
    </row>
    <row r="52" spans="1:8" x14ac:dyDescent="0.25">
      <c r="A52" s="61" t="s">
        <v>280</v>
      </c>
      <c r="B52" s="62">
        <f t="shared" si="2"/>
        <v>80608</v>
      </c>
      <c r="C52" s="62">
        <v>80608</v>
      </c>
      <c r="D52" s="58">
        <v>0</v>
      </c>
      <c r="E52" s="48">
        <v>0</v>
      </c>
      <c r="F52" s="48">
        <v>0</v>
      </c>
      <c r="G52" s="48">
        <f t="shared" si="3"/>
        <v>0</v>
      </c>
      <c r="H52" s="49">
        <f t="shared" si="4"/>
        <v>80608</v>
      </c>
    </row>
    <row r="53" spans="1:8" x14ac:dyDescent="0.25">
      <c r="A53" s="61" t="s">
        <v>281</v>
      </c>
      <c r="B53" s="62">
        <f t="shared" si="2"/>
        <v>99451</v>
      </c>
      <c r="C53" s="62">
        <v>99451</v>
      </c>
      <c r="D53" s="58">
        <v>0</v>
      </c>
      <c r="E53" s="48">
        <v>0</v>
      </c>
      <c r="F53" s="48">
        <v>0</v>
      </c>
      <c r="G53" s="48">
        <f t="shared" si="3"/>
        <v>0</v>
      </c>
      <c r="H53" s="49">
        <f t="shared" si="4"/>
        <v>99451</v>
      </c>
    </row>
    <row r="54" spans="1:8" x14ac:dyDescent="0.25">
      <c r="A54" s="61" t="s">
        <v>282</v>
      </c>
      <c r="B54" s="62">
        <f t="shared" si="2"/>
        <v>30771</v>
      </c>
      <c r="C54" s="62">
        <v>30771</v>
      </c>
      <c r="D54" s="58">
        <v>0</v>
      </c>
      <c r="E54" s="48">
        <v>0</v>
      </c>
      <c r="F54" s="48">
        <v>0</v>
      </c>
      <c r="G54" s="48">
        <f t="shared" si="3"/>
        <v>0</v>
      </c>
      <c r="H54" s="49">
        <f t="shared" si="4"/>
        <v>30771</v>
      </c>
    </row>
    <row r="55" spans="1:8" x14ac:dyDescent="0.25">
      <c r="A55" s="61" t="s">
        <v>283</v>
      </c>
      <c r="B55" s="62">
        <f t="shared" si="2"/>
        <v>46579</v>
      </c>
      <c r="C55" s="62">
        <v>46579</v>
      </c>
      <c r="D55" s="58">
        <v>0</v>
      </c>
      <c r="E55" s="48">
        <v>0</v>
      </c>
      <c r="F55" s="48">
        <v>0</v>
      </c>
      <c r="G55" s="48">
        <f t="shared" si="3"/>
        <v>0</v>
      </c>
      <c r="H55" s="49">
        <f t="shared" si="4"/>
        <v>46579</v>
      </c>
    </row>
    <row r="56" spans="1:8" x14ac:dyDescent="0.25">
      <c r="A56" s="61" t="s">
        <v>284</v>
      </c>
      <c r="B56" s="62">
        <f t="shared" si="2"/>
        <v>81798</v>
      </c>
      <c r="C56" s="62">
        <v>81798</v>
      </c>
      <c r="D56" s="58">
        <v>0</v>
      </c>
      <c r="E56" s="48">
        <v>0</v>
      </c>
      <c r="F56" s="48">
        <v>0</v>
      </c>
      <c r="G56" s="48">
        <f t="shared" si="3"/>
        <v>0</v>
      </c>
      <c r="H56" s="49">
        <f t="shared" si="4"/>
        <v>81798</v>
      </c>
    </row>
    <row r="57" spans="1:8" x14ac:dyDescent="0.25">
      <c r="A57" s="61" t="s">
        <v>285</v>
      </c>
      <c r="B57" s="62">
        <f t="shared" si="2"/>
        <v>37319</v>
      </c>
      <c r="C57" s="62">
        <v>37319</v>
      </c>
      <c r="D57" s="58">
        <v>0</v>
      </c>
      <c r="E57" s="48">
        <v>0</v>
      </c>
      <c r="F57" s="48">
        <v>0</v>
      </c>
      <c r="G57" s="48">
        <f t="shared" si="3"/>
        <v>0</v>
      </c>
      <c r="H57" s="49">
        <f t="shared" si="4"/>
        <v>37319</v>
      </c>
    </row>
    <row r="58" spans="1:8" x14ac:dyDescent="0.25">
      <c r="A58" s="61" t="s">
        <v>286</v>
      </c>
      <c r="B58" s="62">
        <f t="shared" si="2"/>
        <v>183407</v>
      </c>
      <c r="C58" s="62">
        <v>183407</v>
      </c>
      <c r="D58" s="58">
        <v>0</v>
      </c>
      <c r="E58" s="48">
        <v>0</v>
      </c>
      <c r="F58" s="48">
        <v>0</v>
      </c>
      <c r="G58" s="48">
        <f t="shared" si="3"/>
        <v>0</v>
      </c>
      <c r="H58" s="49">
        <f t="shared" si="4"/>
        <v>183407</v>
      </c>
    </row>
    <row r="59" spans="1:8" x14ac:dyDescent="0.25">
      <c r="A59" s="61" t="s">
        <v>287</v>
      </c>
      <c r="B59" s="62">
        <f t="shared" si="2"/>
        <v>132511</v>
      </c>
      <c r="C59" s="62">
        <v>132511</v>
      </c>
      <c r="D59" s="58">
        <v>0</v>
      </c>
      <c r="E59" s="48">
        <v>0</v>
      </c>
      <c r="F59" s="48">
        <v>0</v>
      </c>
      <c r="G59" s="48">
        <f t="shared" si="3"/>
        <v>0</v>
      </c>
      <c r="H59" s="49">
        <f t="shared" si="4"/>
        <v>132511</v>
      </c>
    </row>
    <row r="60" spans="1:8" x14ac:dyDescent="0.25">
      <c r="A60" s="61" t="s">
        <v>288</v>
      </c>
      <c r="B60" s="62">
        <f t="shared" si="2"/>
        <v>33042</v>
      </c>
      <c r="C60" s="62">
        <v>33042</v>
      </c>
      <c r="D60" s="58">
        <v>0</v>
      </c>
      <c r="E60" s="48">
        <v>0</v>
      </c>
      <c r="F60" s="48">
        <v>0</v>
      </c>
      <c r="G60" s="48">
        <f t="shared" si="3"/>
        <v>0</v>
      </c>
      <c r="H60" s="49">
        <f t="shared" si="4"/>
        <v>33042</v>
      </c>
    </row>
    <row r="61" spans="1:8" x14ac:dyDescent="0.25">
      <c r="A61" s="61" t="s">
        <v>289</v>
      </c>
      <c r="B61" s="62">
        <f t="shared" si="2"/>
        <v>109246</v>
      </c>
      <c r="C61" s="62">
        <v>109246</v>
      </c>
      <c r="D61" s="58">
        <v>0</v>
      </c>
      <c r="E61" s="48">
        <v>0</v>
      </c>
      <c r="F61" s="48">
        <v>0</v>
      </c>
      <c r="G61" s="48">
        <f t="shared" si="3"/>
        <v>0</v>
      </c>
      <c r="H61" s="49">
        <f t="shared" si="4"/>
        <v>109246</v>
      </c>
    </row>
    <row r="62" spans="1:8" x14ac:dyDescent="0.25">
      <c r="A62" s="61" t="s">
        <v>290</v>
      </c>
      <c r="B62" s="62">
        <f t="shared" si="2"/>
        <v>213699</v>
      </c>
      <c r="C62" s="62">
        <v>213699</v>
      </c>
      <c r="D62" s="58">
        <v>0</v>
      </c>
      <c r="E62" s="48">
        <v>0</v>
      </c>
      <c r="F62" s="48">
        <v>0</v>
      </c>
      <c r="G62" s="48">
        <f t="shared" si="3"/>
        <v>0</v>
      </c>
      <c r="H62" s="49">
        <f t="shared" si="4"/>
        <v>213699</v>
      </c>
    </row>
    <row r="63" spans="1:8" x14ac:dyDescent="0.25">
      <c r="A63" s="61" t="s">
        <v>291</v>
      </c>
      <c r="B63" s="62">
        <f t="shared" si="2"/>
        <v>9444</v>
      </c>
      <c r="C63" s="62">
        <v>9444</v>
      </c>
      <c r="D63" s="58">
        <v>0</v>
      </c>
      <c r="E63" s="48">
        <v>0</v>
      </c>
      <c r="F63" s="48">
        <v>0</v>
      </c>
      <c r="G63" s="48">
        <f t="shared" si="3"/>
        <v>0</v>
      </c>
      <c r="H63" s="49">
        <f t="shared" si="4"/>
        <v>9444</v>
      </c>
    </row>
    <row r="64" spans="1:8" x14ac:dyDescent="0.25">
      <c r="A64" s="61" t="s">
        <v>292</v>
      </c>
      <c r="B64" s="62">
        <f t="shared" si="2"/>
        <v>129419</v>
      </c>
      <c r="C64" s="62">
        <v>129419</v>
      </c>
      <c r="D64" s="58">
        <v>0</v>
      </c>
      <c r="E64" s="48">
        <v>0</v>
      </c>
      <c r="F64" s="48">
        <v>0</v>
      </c>
      <c r="G64" s="48">
        <f t="shared" si="3"/>
        <v>0</v>
      </c>
      <c r="H64" s="49">
        <f t="shared" si="4"/>
        <v>129419</v>
      </c>
    </row>
    <row r="65" spans="1:8" x14ac:dyDescent="0.25">
      <c r="A65" s="61" t="s">
        <v>292</v>
      </c>
      <c r="B65" s="62">
        <f t="shared" si="2"/>
        <v>202397</v>
      </c>
      <c r="C65" s="62">
        <v>202397</v>
      </c>
      <c r="D65" s="58">
        <v>0</v>
      </c>
      <c r="E65" s="48">
        <v>0</v>
      </c>
      <c r="F65" s="48">
        <v>0</v>
      </c>
      <c r="G65" s="48">
        <f t="shared" si="3"/>
        <v>0</v>
      </c>
      <c r="H65" s="49">
        <f t="shared" si="4"/>
        <v>202397</v>
      </c>
    </row>
    <row r="66" spans="1:8" x14ac:dyDescent="0.25">
      <c r="A66" s="61" t="s">
        <v>292</v>
      </c>
      <c r="B66" s="62">
        <f t="shared" si="2"/>
        <v>219509</v>
      </c>
      <c r="C66" s="62">
        <v>219509</v>
      </c>
      <c r="D66" s="58">
        <v>0</v>
      </c>
      <c r="E66" s="48">
        <v>0</v>
      </c>
      <c r="F66" s="48">
        <v>0</v>
      </c>
      <c r="G66" s="48">
        <f t="shared" si="3"/>
        <v>0</v>
      </c>
      <c r="H66" s="49">
        <f t="shared" si="4"/>
        <v>219509</v>
      </c>
    </row>
    <row r="67" spans="1:8" x14ac:dyDescent="0.25">
      <c r="A67" s="61" t="s">
        <v>292</v>
      </c>
      <c r="B67" s="62">
        <f t="shared" si="2"/>
        <v>265995</v>
      </c>
      <c r="C67" s="62">
        <v>265995</v>
      </c>
      <c r="D67" s="58">
        <v>0</v>
      </c>
      <c r="E67" s="48">
        <v>0</v>
      </c>
      <c r="F67" s="48">
        <v>0</v>
      </c>
      <c r="G67" s="48">
        <f t="shared" si="3"/>
        <v>0</v>
      </c>
      <c r="H67" s="49">
        <f t="shared" si="4"/>
        <v>265995</v>
      </c>
    </row>
    <row r="68" spans="1:8" x14ac:dyDescent="0.25">
      <c r="A68" s="61" t="s">
        <v>292</v>
      </c>
      <c r="B68" s="62">
        <f t="shared" si="2"/>
        <v>191043</v>
      </c>
      <c r="C68" s="62">
        <v>191043</v>
      </c>
      <c r="D68" s="58">
        <v>0</v>
      </c>
      <c r="E68" s="48">
        <v>0</v>
      </c>
      <c r="F68" s="48">
        <v>0</v>
      </c>
      <c r="G68" s="48">
        <f t="shared" si="3"/>
        <v>0</v>
      </c>
      <c r="H68" s="49">
        <f t="shared" si="4"/>
        <v>191043</v>
      </c>
    </row>
    <row r="69" spans="1:8" x14ac:dyDescent="0.25">
      <c r="A69" s="61" t="s">
        <v>292</v>
      </c>
      <c r="B69" s="62">
        <f t="shared" si="2"/>
        <v>161794</v>
      </c>
      <c r="C69" s="62">
        <v>161794</v>
      </c>
      <c r="D69" s="58">
        <v>0</v>
      </c>
      <c r="E69" s="48">
        <v>0</v>
      </c>
      <c r="F69" s="48">
        <v>0</v>
      </c>
      <c r="G69" s="48">
        <f t="shared" si="3"/>
        <v>0</v>
      </c>
      <c r="H69" s="49">
        <f t="shared" si="4"/>
        <v>161794</v>
      </c>
    </row>
    <row r="70" spans="1:8" x14ac:dyDescent="0.25">
      <c r="A70" s="61" t="s">
        <v>292</v>
      </c>
      <c r="B70" s="62">
        <f t="shared" si="2"/>
        <v>265032</v>
      </c>
      <c r="C70" s="62">
        <v>265032</v>
      </c>
      <c r="D70" s="58">
        <v>0</v>
      </c>
      <c r="E70" s="48">
        <v>0</v>
      </c>
      <c r="F70" s="48">
        <v>0</v>
      </c>
      <c r="G70" s="48">
        <f t="shared" si="3"/>
        <v>0</v>
      </c>
      <c r="H70" s="49">
        <f t="shared" si="4"/>
        <v>265032</v>
      </c>
    </row>
    <row r="71" spans="1:8" x14ac:dyDescent="0.25">
      <c r="A71" s="61" t="s">
        <v>293</v>
      </c>
      <c r="B71" s="62">
        <f t="shared" si="2"/>
        <v>127571</v>
      </c>
      <c r="C71" s="62">
        <v>127571</v>
      </c>
      <c r="D71" s="58">
        <v>0</v>
      </c>
      <c r="E71" s="48">
        <v>0</v>
      </c>
      <c r="F71" s="48">
        <v>0</v>
      </c>
      <c r="G71" s="48">
        <f t="shared" si="3"/>
        <v>0</v>
      </c>
      <c r="H71" s="49">
        <f t="shared" si="4"/>
        <v>127571</v>
      </c>
    </row>
    <row r="72" spans="1:8" x14ac:dyDescent="0.25">
      <c r="A72" s="61" t="s">
        <v>294</v>
      </c>
      <c r="B72" s="62">
        <f t="shared" si="2"/>
        <v>33588</v>
      </c>
      <c r="C72" s="62">
        <v>33588</v>
      </c>
      <c r="D72" s="58">
        <v>0</v>
      </c>
      <c r="E72" s="48">
        <v>0</v>
      </c>
      <c r="F72" s="48">
        <v>0</v>
      </c>
      <c r="G72" s="48">
        <f t="shared" si="3"/>
        <v>0</v>
      </c>
      <c r="H72" s="49">
        <f t="shared" si="4"/>
        <v>33588</v>
      </c>
    </row>
    <row r="73" spans="1:8" x14ac:dyDescent="0.25">
      <c r="A73" s="61" t="s">
        <v>295</v>
      </c>
      <c r="B73" s="62">
        <f t="shared" si="2"/>
        <v>37180</v>
      </c>
      <c r="C73" s="62">
        <v>37180</v>
      </c>
      <c r="D73" s="58">
        <v>0</v>
      </c>
      <c r="E73" s="48">
        <v>0</v>
      </c>
      <c r="F73" s="48">
        <v>0</v>
      </c>
      <c r="G73" s="48">
        <f t="shared" si="3"/>
        <v>0</v>
      </c>
      <c r="H73" s="49">
        <f t="shared" si="4"/>
        <v>37180</v>
      </c>
    </row>
    <row r="74" spans="1:8" x14ac:dyDescent="0.25">
      <c r="A74" s="61" t="s">
        <v>296</v>
      </c>
      <c r="B74" s="62">
        <f t="shared" si="2"/>
        <v>155905</v>
      </c>
      <c r="C74" s="62">
        <v>155905</v>
      </c>
      <c r="D74" s="58">
        <v>0</v>
      </c>
      <c r="E74" s="48">
        <v>0</v>
      </c>
      <c r="F74" s="48">
        <v>0</v>
      </c>
      <c r="G74" s="48">
        <f t="shared" si="3"/>
        <v>0</v>
      </c>
      <c r="H74" s="49">
        <f t="shared" ref="H74:H76" si="5">G74+B74</f>
        <v>155905</v>
      </c>
    </row>
    <row r="75" spans="1:8" x14ac:dyDescent="0.25">
      <c r="A75" s="61" t="s">
        <v>297</v>
      </c>
      <c r="B75" s="62">
        <f t="shared" ref="B75:B76" si="6">SUM(C75+D75)</f>
        <v>275524</v>
      </c>
      <c r="C75" s="62">
        <v>275524</v>
      </c>
      <c r="D75" s="58">
        <v>0</v>
      </c>
      <c r="E75" s="48">
        <v>0</v>
      </c>
      <c r="F75" s="48">
        <v>0</v>
      </c>
      <c r="G75" s="48">
        <f t="shared" ref="G75:G76" si="7">SUM(E75+F75)</f>
        <v>0</v>
      </c>
      <c r="H75" s="49">
        <f t="shared" si="5"/>
        <v>275524</v>
      </c>
    </row>
    <row r="76" spans="1:8" x14ac:dyDescent="0.25">
      <c r="A76" s="61" t="s">
        <v>298</v>
      </c>
      <c r="B76" s="62">
        <f t="shared" si="6"/>
        <v>70018</v>
      </c>
      <c r="C76" s="62">
        <v>70018</v>
      </c>
      <c r="D76" s="58">
        <v>0</v>
      </c>
      <c r="E76" s="48">
        <v>0</v>
      </c>
      <c r="F76" s="48">
        <v>0</v>
      </c>
      <c r="G76" s="48">
        <f t="shared" si="7"/>
        <v>0</v>
      </c>
      <c r="H76" s="49">
        <f t="shared" si="5"/>
        <v>70018</v>
      </c>
    </row>
    <row r="77" spans="1:8" x14ac:dyDescent="0.25">
      <c r="B77" s="51"/>
      <c r="C77" s="51"/>
    </row>
    <row r="78" spans="1:8" x14ac:dyDescent="0.25">
      <c r="A78" s="30" t="s">
        <v>299</v>
      </c>
      <c r="B78" s="51"/>
      <c r="C78" s="51"/>
    </row>
    <row r="79" spans="1:8" x14ac:dyDescent="0.25">
      <c r="A79" s="30" t="s">
        <v>300</v>
      </c>
    </row>
    <row r="80" spans="1:8" x14ac:dyDescent="0.25">
      <c r="A80" s="30" t="s">
        <v>58</v>
      </c>
    </row>
    <row r="81" spans="1:5" x14ac:dyDescent="0.25">
      <c r="A81" s="30" t="s">
        <v>59</v>
      </c>
    </row>
    <row r="82" spans="1:5" x14ac:dyDescent="0.25">
      <c r="A82" s="30" t="s">
        <v>60</v>
      </c>
      <c r="E82" s="51"/>
    </row>
    <row r="83" spans="1:5" x14ac:dyDescent="0.25">
      <c r="A83" s="30" t="s">
        <v>301</v>
      </c>
      <c r="E83" s="51"/>
    </row>
    <row r="84" spans="1:5" x14ac:dyDescent="0.25">
      <c r="A84" s="30" t="s">
        <v>302</v>
      </c>
      <c r="E84" s="51"/>
    </row>
  </sheetData>
  <sheetProtection algorithmName="SHA-512" hashValue="W9WGnuT8SNoE2lFPoDcgnzU19SIBqBw29p4FoujUn2HAszSaNqzYH5Zoe9AegBvQIoAKZnXN3EhDCmcwvwWQHg==" saltValue="CIcsFg0LNcK7b0ZORj7aQw==" spinCount="100000" sheet="1" objects="1" scenarios="1"/>
  <mergeCells count="1">
    <mergeCell ref="A2:D2"/>
  </mergeCell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F816E-4192-48D3-938E-A103F22E3611}">
  <dimension ref="A2:K104"/>
  <sheetViews>
    <sheetView workbookViewId="0">
      <selection activeCell="E4" sqref="E4:F4"/>
    </sheetView>
  </sheetViews>
  <sheetFormatPr defaultRowHeight="14.4" x14ac:dyDescent="0.3"/>
  <cols>
    <col min="1" max="1" width="71.109375" bestFit="1" customWidth="1"/>
    <col min="2" max="2" width="16.109375" bestFit="1" customWidth="1"/>
    <col min="3" max="3" width="20" bestFit="1" customWidth="1"/>
    <col min="4" max="4" width="20.5546875" bestFit="1" customWidth="1"/>
    <col min="5" max="5" width="16.88671875" bestFit="1" customWidth="1"/>
    <col min="6" max="6" width="19.44140625" bestFit="1" customWidth="1"/>
    <col min="7" max="7" width="26.88671875" bestFit="1" customWidth="1"/>
    <col min="8" max="8" width="15.109375" bestFit="1" customWidth="1"/>
    <col min="9" max="9" width="16.88671875" bestFit="1" customWidth="1"/>
    <col min="10" max="10" width="23.88671875" hidden="1" customWidth="1"/>
    <col min="11" max="11" width="17.44140625" bestFit="1" customWidth="1"/>
  </cols>
  <sheetData>
    <row r="2" spans="1:11" ht="25.8" x14ac:dyDescent="0.5">
      <c r="A2" s="145" t="s">
        <v>303</v>
      </c>
      <c r="B2" s="145"/>
      <c r="C2" s="145"/>
      <c r="D2" s="145"/>
    </row>
    <row r="4" spans="1:11" s="10" customFormat="1" ht="17.25" customHeight="1" x14ac:dyDescent="0.3">
      <c r="B4" s="14" t="s">
        <v>75</v>
      </c>
      <c r="C4" s="14" t="s">
        <v>76</v>
      </c>
      <c r="D4" s="14" t="s">
        <v>77</v>
      </c>
      <c r="E4" s="14" t="s">
        <v>78</v>
      </c>
      <c r="F4" s="14" t="s">
        <v>79</v>
      </c>
      <c r="G4" s="14" t="s">
        <v>80</v>
      </c>
      <c r="H4" s="14" t="s">
        <v>81</v>
      </c>
      <c r="I4" s="14" t="s">
        <v>82</v>
      </c>
      <c r="J4" s="23" t="s">
        <v>40</v>
      </c>
      <c r="K4" s="14" t="s">
        <v>83</v>
      </c>
    </row>
    <row r="5" spans="1:11" x14ac:dyDescent="0.3">
      <c r="B5" s="9" t="s">
        <v>41</v>
      </c>
      <c r="C5" s="9" t="s">
        <v>84</v>
      </c>
      <c r="D5" s="9" t="s">
        <v>43</v>
      </c>
      <c r="E5" s="9" t="s">
        <v>43</v>
      </c>
      <c r="F5" s="9" t="s">
        <v>43</v>
      </c>
      <c r="G5" s="9" t="s">
        <v>43</v>
      </c>
      <c r="H5" s="9" t="s">
        <v>43</v>
      </c>
      <c r="I5" s="9" t="s">
        <v>43</v>
      </c>
      <c r="J5" s="24" t="s">
        <v>43</v>
      </c>
      <c r="K5" s="9" t="s">
        <v>85</v>
      </c>
    </row>
    <row r="6" spans="1:11" x14ac:dyDescent="0.3">
      <c r="B6" s="9"/>
      <c r="C6" s="9"/>
    </row>
    <row r="7" spans="1:11" x14ac:dyDescent="0.3">
      <c r="A7" s="2" t="s">
        <v>242</v>
      </c>
      <c r="B7" s="11">
        <f>SUM(B9:B97)</f>
        <v>29979585</v>
      </c>
      <c r="C7" s="11">
        <f>SUM(C9:C97)</f>
        <v>14989809</v>
      </c>
      <c r="D7" s="11">
        <f>SUM(D9:D97)</f>
        <v>14989776</v>
      </c>
      <c r="E7" s="11">
        <f t="shared" ref="E7:J7" si="0">SUM(E9:E92)</f>
        <v>0</v>
      </c>
      <c r="F7" s="11">
        <f t="shared" si="0"/>
        <v>0</v>
      </c>
      <c r="G7" s="11">
        <f t="shared" si="0"/>
        <v>27175492</v>
      </c>
      <c r="H7" s="11">
        <f t="shared" si="0"/>
        <v>0</v>
      </c>
      <c r="I7" s="11">
        <f t="shared" si="0"/>
        <v>27175492</v>
      </c>
      <c r="J7" s="11">
        <f t="shared" si="0"/>
        <v>27175492</v>
      </c>
    </row>
    <row r="8" spans="1:11" x14ac:dyDescent="0.3">
      <c r="J8" s="13"/>
    </row>
    <row r="9" spans="1:11" x14ac:dyDescent="0.3">
      <c r="A9" s="17" t="s">
        <v>243</v>
      </c>
      <c r="B9" s="18">
        <v>162885</v>
      </c>
      <c r="C9" s="18">
        <v>81443</v>
      </c>
      <c r="D9" s="12">
        <f>+B9-C9</f>
        <v>81442</v>
      </c>
      <c r="E9" s="22">
        <v>0</v>
      </c>
      <c r="F9" s="22">
        <v>0</v>
      </c>
      <c r="G9" s="22">
        <f>(B9+E9)</f>
        <v>162885</v>
      </c>
      <c r="H9" s="22">
        <v>0</v>
      </c>
      <c r="I9" s="22">
        <f>C9+D9+E9+H9+F9</f>
        <v>162885</v>
      </c>
      <c r="J9" s="25">
        <f>(B9+E9+F9)</f>
        <v>162885</v>
      </c>
    </row>
    <row r="10" spans="1:11" x14ac:dyDescent="0.3">
      <c r="A10" s="17" t="s">
        <v>304</v>
      </c>
      <c r="B10" s="18">
        <v>138888</v>
      </c>
      <c r="C10" s="18">
        <v>69444</v>
      </c>
      <c r="D10" s="12">
        <f t="shared" ref="D10:D73" si="1">+B10-C10</f>
        <v>69444</v>
      </c>
      <c r="E10" s="22">
        <v>0</v>
      </c>
      <c r="F10" s="22">
        <v>0</v>
      </c>
      <c r="G10" s="22">
        <f t="shared" ref="G10:G73" si="2">(B10+E10)</f>
        <v>138888</v>
      </c>
      <c r="H10" s="22">
        <v>0</v>
      </c>
      <c r="I10" s="22">
        <f t="shared" ref="I10:I73" si="3">C10+D10+E10+H10+F10</f>
        <v>138888</v>
      </c>
      <c r="J10" s="25">
        <f t="shared" ref="J10:J73" si="4">(B10+E10+F10)</f>
        <v>138888</v>
      </c>
    </row>
    <row r="11" spans="1:11" x14ac:dyDescent="0.3">
      <c r="A11" s="17" t="s">
        <v>244</v>
      </c>
      <c r="B11" s="18">
        <v>113974</v>
      </c>
      <c r="C11" s="18">
        <v>56987</v>
      </c>
      <c r="D11" s="12">
        <f t="shared" si="1"/>
        <v>56987</v>
      </c>
      <c r="E11" s="22">
        <v>0</v>
      </c>
      <c r="F11" s="22">
        <v>0</v>
      </c>
      <c r="G11" s="22">
        <f t="shared" si="2"/>
        <v>113974</v>
      </c>
      <c r="H11" s="22">
        <v>0</v>
      </c>
      <c r="I11" s="22">
        <f t="shared" si="3"/>
        <v>113974</v>
      </c>
      <c r="J11" s="25">
        <f t="shared" si="4"/>
        <v>113974</v>
      </c>
    </row>
    <row r="12" spans="1:11" x14ac:dyDescent="0.3">
      <c r="A12" s="17" t="s">
        <v>305</v>
      </c>
      <c r="B12" s="18">
        <v>356366</v>
      </c>
      <c r="C12" s="18">
        <v>178183</v>
      </c>
      <c r="D12" s="12">
        <f t="shared" si="1"/>
        <v>178183</v>
      </c>
      <c r="E12" s="22">
        <v>0</v>
      </c>
      <c r="F12" s="22">
        <v>0</v>
      </c>
      <c r="G12" s="22">
        <f t="shared" si="2"/>
        <v>356366</v>
      </c>
      <c r="H12" s="22">
        <v>0</v>
      </c>
      <c r="I12" s="22">
        <f t="shared" si="3"/>
        <v>356366</v>
      </c>
      <c r="J12" s="25">
        <f t="shared" si="4"/>
        <v>356366</v>
      </c>
    </row>
    <row r="13" spans="1:11" x14ac:dyDescent="0.3">
      <c r="A13" s="17" t="s">
        <v>246</v>
      </c>
      <c r="B13" s="18">
        <v>111227</v>
      </c>
      <c r="C13" s="18">
        <v>55614</v>
      </c>
      <c r="D13" s="12">
        <f t="shared" si="1"/>
        <v>55613</v>
      </c>
      <c r="E13" s="22">
        <v>0</v>
      </c>
      <c r="F13" s="22">
        <v>0</v>
      </c>
      <c r="G13" s="22">
        <f t="shared" si="2"/>
        <v>111227</v>
      </c>
      <c r="H13" s="22">
        <v>0</v>
      </c>
      <c r="I13" s="22">
        <f t="shared" si="3"/>
        <v>111227</v>
      </c>
      <c r="J13" s="25">
        <f t="shared" si="4"/>
        <v>111227</v>
      </c>
    </row>
    <row r="14" spans="1:11" x14ac:dyDescent="0.3">
      <c r="A14" s="17" t="s">
        <v>306</v>
      </c>
      <c r="B14" s="18">
        <v>47966</v>
      </c>
      <c r="C14" s="18">
        <v>23983</v>
      </c>
      <c r="D14" s="12">
        <f t="shared" si="1"/>
        <v>23983</v>
      </c>
      <c r="E14" s="22">
        <v>0</v>
      </c>
      <c r="F14" s="22">
        <v>0</v>
      </c>
      <c r="G14" s="22">
        <f t="shared" si="2"/>
        <v>47966</v>
      </c>
      <c r="H14" s="22">
        <v>0</v>
      </c>
      <c r="I14" s="22">
        <f t="shared" si="3"/>
        <v>47966</v>
      </c>
      <c r="J14" s="25">
        <f t="shared" si="4"/>
        <v>47966</v>
      </c>
    </row>
    <row r="15" spans="1:11" x14ac:dyDescent="0.3">
      <c r="A15" s="17" t="s">
        <v>307</v>
      </c>
      <c r="B15" s="18">
        <v>44650</v>
      </c>
      <c r="C15" s="18">
        <v>22325</v>
      </c>
      <c r="D15" s="12">
        <f t="shared" si="1"/>
        <v>22325</v>
      </c>
      <c r="E15" s="22">
        <v>0</v>
      </c>
      <c r="F15" s="22">
        <v>0</v>
      </c>
      <c r="G15" s="22">
        <f t="shared" si="2"/>
        <v>44650</v>
      </c>
      <c r="H15" s="22">
        <v>0</v>
      </c>
      <c r="I15" s="22">
        <f t="shared" si="3"/>
        <v>44650</v>
      </c>
      <c r="J15" s="25">
        <f t="shared" si="4"/>
        <v>44650</v>
      </c>
    </row>
    <row r="16" spans="1:11" x14ac:dyDescent="0.3">
      <c r="A16" s="17" t="s">
        <v>307</v>
      </c>
      <c r="B16" s="18">
        <v>47966</v>
      </c>
      <c r="C16" s="18">
        <v>23983</v>
      </c>
      <c r="D16" s="12">
        <f t="shared" si="1"/>
        <v>23983</v>
      </c>
      <c r="E16" s="22">
        <v>0</v>
      </c>
      <c r="F16" s="22">
        <v>0</v>
      </c>
      <c r="G16" s="22">
        <f t="shared" si="2"/>
        <v>47966</v>
      </c>
      <c r="H16" s="22">
        <v>0</v>
      </c>
      <c r="I16" s="22">
        <f t="shared" si="3"/>
        <v>47966</v>
      </c>
      <c r="J16" s="25">
        <f t="shared" si="4"/>
        <v>47966</v>
      </c>
    </row>
    <row r="17" spans="1:10" x14ac:dyDescent="0.3">
      <c r="A17" s="17" t="s">
        <v>308</v>
      </c>
      <c r="B17" s="18">
        <v>86227</v>
      </c>
      <c r="C17" s="18">
        <v>43114</v>
      </c>
      <c r="D17" s="12">
        <f t="shared" si="1"/>
        <v>43113</v>
      </c>
      <c r="E17" s="22">
        <v>0</v>
      </c>
      <c r="F17" s="22">
        <v>0</v>
      </c>
      <c r="G17" s="22">
        <f t="shared" si="2"/>
        <v>86227</v>
      </c>
      <c r="H17" s="22">
        <v>0</v>
      </c>
      <c r="I17" s="22">
        <f t="shared" si="3"/>
        <v>86227</v>
      </c>
      <c r="J17" s="25">
        <f t="shared" si="4"/>
        <v>86227</v>
      </c>
    </row>
    <row r="18" spans="1:10" x14ac:dyDescent="0.3">
      <c r="A18" s="17" t="s">
        <v>309</v>
      </c>
      <c r="B18" s="18">
        <v>253210</v>
      </c>
      <c r="C18" s="18">
        <v>126605</v>
      </c>
      <c r="D18" s="12">
        <f t="shared" si="1"/>
        <v>126605</v>
      </c>
      <c r="E18" s="22">
        <v>0</v>
      </c>
      <c r="F18" s="22">
        <v>0</v>
      </c>
      <c r="G18" s="22">
        <f t="shared" si="2"/>
        <v>253210</v>
      </c>
      <c r="H18" s="22">
        <v>0</v>
      </c>
      <c r="I18" s="22">
        <f t="shared" si="3"/>
        <v>253210</v>
      </c>
      <c r="J18" s="25">
        <f t="shared" si="4"/>
        <v>253210</v>
      </c>
    </row>
    <row r="19" spans="1:10" x14ac:dyDescent="0.3">
      <c r="A19" s="17" t="s">
        <v>309</v>
      </c>
      <c r="B19" s="18">
        <v>252527</v>
      </c>
      <c r="C19" s="18">
        <v>126264</v>
      </c>
      <c r="D19" s="12">
        <f t="shared" si="1"/>
        <v>126263</v>
      </c>
      <c r="E19" s="22">
        <v>0</v>
      </c>
      <c r="F19" s="22">
        <v>0</v>
      </c>
      <c r="G19" s="22">
        <f t="shared" si="2"/>
        <v>252527</v>
      </c>
      <c r="H19" s="22">
        <v>0</v>
      </c>
      <c r="I19" s="22">
        <f t="shared" si="3"/>
        <v>252527</v>
      </c>
      <c r="J19" s="25">
        <f t="shared" si="4"/>
        <v>252527</v>
      </c>
    </row>
    <row r="20" spans="1:10" x14ac:dyDescent="0.3">
      <c r="A20" s="17" t="s">
        <v>310</v>
      </c>
      <c r="B20" s="18">
        <v>1424000</v>
      </c>
      <c r="C20" s="18">
        <v>712000</v>
      </c>
      <c r="D20" s="12">
        <f t="shared" si="1"/>
        <v>712000</v>
      </c>
      <c r="E20" s="22">
        <v>0</v>
      </c>
      <c r="F20" s="22">
        <v>0</v>
      </c>
      <c r="G20" s="22">
        <f t="shared" si="2"/>
        <v>1424000</v>
      </c>
      <c r="H20" s="22">
        <v>0</v>
      </c>
      <c r="I20" s="22">
        <f t="shared" si="3"/>
        <v>1424000</v>
      </c>
      <c r="J20" s="25">
        <f t="shared" si="4"/>
        <v>1424000</v>
      </c>
    </row>
    <row r="21" spans="1:10" x14ac:dyDescent="0.3">
      <c r="A21" s="17" t="s">
        <v>311</v>
      </c>
      <c r="B21" s="18">
        <v>709623</v>
      </c>
      <c r="C21" s="18">
        <v>354812</v>
      </c>
      <c r="D21" s="12">
        <f t="shared" si="1"/>
        <v>354811</v>
      </c>
      <c r="E21" s="22">
        <v>0</v>
      </c>
      <c r="F21" s="22">
        <v>0</v>
      </c>
      <c r="G21" s="22">
        <f t="shared" si="2"/>
        <v>709623</v>
      </c>
      <c r="H21" s="22">
        <v>0</v>
      </c>
      <c r="I21" s="22">
        <f t="shared" si="3"/>
        <v>709623</v>
      </c>
      <c r="J21" s="25">
        <f t="shared" si="4"/>
        <v>709623</v>
      </c>
    </row>
    <row r="22" spans="1:10" x14ac:dyDescent="0.3">
      <c r="A22" s="17" t="s">
        <v>312</v>
      </c>
      <c r="B22" s="18">
        <v>582054</v>
      </c>
      <c r="C22" s="18">
        <v>291027</v>
      </c>
      <c r="D22" s="12">
        <f t="shared" si="1"/>
        <v>291027</v>
      </c>
      <c r="E22" s="22">
        <v>0</v>
      </c>
      <c r="F22" s="22">
        <v>0</v>
      </c>
      <c r="G22" s="22">
        <f t="shared" si="2"/>
        <v>582054</v>
      </c>
      <c r="H22" s="22">
        <v>0</v>
      </c>
      <c r="I22" s="22">
        <f t="shared" si="3"/>
        <v>582054</v>
      </c>
      <c r="J22" s="25">
        <f t="shared" si="4"/>
        <v>582054</v>
      </c>
    </row>
    <row r="23" spans="1:10" x14ac:dyDescent="0.3">
      <c r="A23" s="17" t="s">
        <v>251</v>
      </c>
      <c r="B23" s="18">
        <v>1641135</v>
      </c>
      <c r="C23" s="18">
        <v>820568</v>
      </c>
      <c r="D23" s="12">
        <f t="shared" si="1"/>
        <v>820567</v>
      </c>
      <c r="E23" s="22">
        <v>0</v>
      </c>
      <c r="F23" s="22">
        <v>0</v>
      </c>
      <c r="G23" s="22">
        <f t="shared" si="2"/>
        <v>1641135</v>
      </c>
      <c r="H23" s="22">
        <v>0</v>
      </c>
      <c r="I23" s="22">
        <f t="shared" si="3"/>
        <v>1641135</v>
      </c>
      <c r="J23" s="25">
        <f t="shared" si="4"/>
        <v>1641135</v>
      </c>
    </row>
    <row r="24" spans="1:10" x14ac:dyDescent="0.3">
      <c r="A24" s="17" t="s">
        <v>252</v>
      </c>
      <c r="B24" s="18">
        <v>46816</v>
      </c>
      <c r="C24" s="18">
        <v>23408</v>
      </c>
      <c r="D24" s="12">
        <f t="shared" si="1"/>
        <v>23408</v>
      </c>
      <c r="E24" s="22">
        <v>0</v>
      </c>
      <c r="F24" s="22">
        <v>0</v>
      </c>
      <c r="G24" s="22">
        <f t="shared" si="2"/>
        <v>46816</v>
      </c>
      <c r="H24" s="22">
        <v>0</v>
      </c>
      <c r="I24" s="22">
        <f t="shared" si="3"/>
        <v>46816</v>
      </c>
      <c r="J24" s="25">
        <f t="shared" si="4"/>
        <v>46816</v>
      </c>
    </row>
    <row r="25" spans="1:10" x14ac:dyDescent="0.3">
      <c r="A25" s="17" t="s">
        <v>313</v>
      </c>
      <c r="B25" s="18">
        <v>46054</v>
      </c>
      <c r="C25" s="18">
        <v>23027</v>
      </c>
      <c r="D25" s="12">
        <f t="shared" si="1"/>
        <v>23027</v>
      </c>
      <c r="E25" s="22">
        <v>0</v>
      </c>
      <c r="F25" s="22">
        <v>0</v>
      </c>
      <c r="G25" s="22">
        <f t="shared" si="2"/>
        <v>46054</v>
      </c>
      <c r="H25" s="22">
        <v>0</v>
      </c>
      <c r="I25" s="22">
        <f t="shared" si="3"/>
        <v>46054</v>
      </c>
      <c r="J25" s="25">
        <f t="shared" si="4"/>
        <v>46054</v>
      </c>
    </row>
    <row r="26" spans="1:10" x14ac:dyDescent="0.3">
      <c r="A26" s="17" t="s">
        <v>314</v>
      </c>
      <c r="B26" s="18">
        <v>116746</v>
      </c>
      <c r="C26" s="18">
        <v>58373</v>
      </c>
      <c r="D26" s="12">
        <f t="shared" si="1"/>
        <v>58373</v>
      </c>
      <c r="E26" s="22">
        <v>0</v>
      </c>
      <c r="F26" s="22">
        <v>0</v>
      </c>
      <c r="G26" s="22">
        <f t="shared" si="2"/>
        <v>116746</v>
      </c>
      <c r="H26" s="22">
        <v>0</v>
      </c>
      <c r="I26" s="22">
        <f t="shared" si="3"/>
        <v>116746</v>
      </c>
      <c r="J26" s="25">
        <f t="shared" si="4"/>
        <v>116746</v>
      </c>
    </row>
    <row r="27" spans="1:10" x14ac:dyDescent="0.3">
      <c r="A27" s="17" t="s">
        <v>315</v>
      </c>
      <c r="B27" s="18">
        <v>1348000</v>
      </c>
      <c r="C27" s="18">
        <v>674000</v>
      </c>
      <c r="D27" s="12">
        <f t="shared" si="1"/>
        <v>674000</v>
      </c>
      <c r="E27" s="22">
        <v>0</v>
      </c>
      <c r="F27" s="22">
        <v>0</v>
      </c>
      <c r="G27" s="22">
        <f t="shared" si="2"/>
        <v>1348000</v>
      </c>
      <c r="H27" s="22">
        <v>0</v>
      </c>
      <c r="I27" s="22">
        <f t="shared" si="3"/>
        <v>1348000</v>
      </c>
      <c r="J27" s="25">
        <f t="shared" si="4"/>
        <v>1348000</v>
      </c>
    </row>
    <row r="28" spans="1:10" x14ac:dyDescent="0.3">
      <c r="A28" s="17" t="s">
        <v>316</v>
      </c>
      <c r="B28" s="18">
        <v>108000</v>
      </c>
      <c r="C28" s="18">
        <v>54000</v>
      </c>
      <c r="D28" s="12">
        <f t="shared" si="1"/>
        <v>54000</v>
      </c>
      <c r="E28" s="22">
        <v>0</v>
      </c>
      <c r="F28" s="22">
        <v>0</v>
      </c>
      <c r="G28" s="22">
        <f t="shared" si="2"/>
        <v>108000</v>
      </c>
      <c r="H28" s="22">
        <v>0</v>
      </c>
      <c r="I28" s="22">
        <f t="shared" si="3"/>
        <v>108000</v>
      </c>
      <c r="J28" s="25">
        <f t="shared" si="4"/>
        <v>108000</v>
      </c>
    </row>
    <row r="29" spans="1:10" x14ac:dyDescent="0.3">
      <c r="A29" s="17" t="s">
        <v>317</v>
      </c>
      <c r="B29" s="18">
        <v>210787</v>
      </c>
      <c r="C29" s="18">
        <v>105394</v>
      </c>
      <c r="D29" s="12">
        <f t="shared" si="1"/>
        <v>105393</v>
      </c>
      <c r="E29" s="22">
        <v>0</v>
      </c>
      <c r="F29" s="22">
        <v>0</v>
      </c>
      <c r="G29" s="22">
        <f t="shared" si="2"/>
        <v>210787</v>
      </c>
      <c r="H29" s="22">
        <v>0</v>
      </c>
      <c r="I29" s="22">
        <f t="shared" si="3"/>
        <v>210787</v>
      </c>
      <c r="J29" s="25">
        <f t="shared" si="4"/>
        <v>210787</v>
      </c>
    </row>
    <row r="30" spans="1:10" x14ac:dyDescent="0.3">
      <c r="A30" s="17" t="s">
        <v>318</v>
      </c>
      <c r="B30" s="18">
        <v>94989</v>
      </c>
      <c r="C30" s="18">
        <v>47495</v>
      </c>
      <c r="D30" s="12">
        <f t="shared" si="1"/>
        <v>47494</v>
      </c>
      <c r="E30" s="22">
        <v>0</v>
      </c>
      <c r="F30" s="22">
        <v>0</v>
      </c>
      <c r="G30" s="22">
        <f t="shared" si="2"/>
        <v>94989</v>
      </c>
      <c r="H30" s="22">
        <v>0</v>
      </c>
      <c r="I30" s="22">
        <f t="shared" si="3"/>
        <v>94989</v>
      </c>
      <c r="J30" s="25">
        <f t="shared" si="4"/>
        <v>94989</v>
      </c>
    </row>
    <row r="31" spans="1:10" x14ac:dyDescent="0.3">
      <c r="A31" s="17" t="s">
        <v>319</v>
      </c>
      <c r="B31" s="18">
        <v>53477</v>
      </c>
      <c r="C31" s="18">
        <v>26739</v>
      </c>
      <c r="D31" s="12">
        <f t="shared" si="1"/>
        <v>26738</v>
      </c>
      <c r="E31" s="22">
        <v>0</v>
      </c>
      <c r="F31" s="22">
        <v>0</v>
      </c>
      <c r="G31" s="22">
        <f t="shared" si="2"/>
        <v>53477</v>
      </c>
      <c r="H31" s="22">
        <v>0</v>
      </c>
      <c r="I31" s="22">
        <f t="shared" si="3"/>
        <v>53477</v>
      </c>
      <c r="J31" s="25">
        <f t="shared" si="4"/>
        <v>53477</v>
      </c>
    </row>
    <row r="32" spans="1:10" x14ac:dyDescent="0.3">
      <c r="A32" s="17" t="s">
        <v>320</v>
      </c>
      <c r="B32" s="18">
        <v>211058</v>
      </c>
      <c r="C32" s="18">
        <v>105529</v>
      </c>
      <c r="D32" s="12">
        <f t="shared" si="1"/>
        <v>105529</v>
      </c>
      <c r="E32" s="22">
        <v>0</v>
      </c>
      <c r="F32" s="22">
        <v>0</v>
      </c>
      <c r="G32" s="22">
        <f t="shared" si="2"/>
        <v>211058</v>
      </c>
      <c r="H32" s="22">
        <v>0</v>
      </c>
      <c r="I32" s="22">
        <f t="shared" si="3"/>
        <v>211058</v>
      </c>
      <c r="J32" s="25">
        <f t="shared" si="4"/>
        <v>211058</v>
      </c>
    </row>
    <row r="33" spans="1:10" x14ac:dyDescent="0.3">
      <c r="A33" s="17" t="s">
        <v>321</v>
      </c>
      <c r="B33" s="18">
        <v>149165</v>
      </c>
      <c r="C33" s="18">
        <v>74583</v>
      </c>
      <c r="D33" s="12">
        <f t="shared" si="1"/>
        <v>74582</v>
      </c>
      <c r="E33" s="22">
        <v>0</v>
      </c>
      <c r="F33" s="22">
        <v>0</v>
      </c>
      <c r="G33" s="22">
        <f t="shared" si="2"/>
        <v>149165</v>
      </c>
      <c r="H33" s="22">
        <v>0</v>
      </c>
      <c r="I33" s="22">
        <f t="shared" si="3"/>
        <v>149165</v>
      </c>
      <c r="J33" s="25">
        <f t="shared" si="4"/>
        <v>149165</v>
      </c>
    </row>
    <row r="34" spans="1:10" x14ac:dyDescent="0.3">
      <c r="A34" s="17" t="s">
        <v>322</v>
      </c>
      <c r="B34" s="18">
        <v>41000</v>
      </c>
      <c r="C34" s="18">
        <v>20500</v>
      </c>
      <c r="D34" s="12">
        <f t="shared" si="1"/>
        <v>20500</v>
      </c>
      <c r="E34" s="22">
        <v>0</v>
      </c>
      <c r="F34" s="22">
        <v>0</v>
      </c>
      <c r="G34" s="22">
        <f t="shared" si="2"/>
        <v>41000</v>
      </c>
      <c r="H34" s="22">
        <v>0</v>
      </c>
      <c r="I34" s="22">
        <f t="shared" si="3"/>
        <v>41000</v>
      </c>
      <c r="J34" s="25">
        <f t="shared" si="4"/>
        <v>41000</v>
      </c>
    </row>
    <row r="35" spans="1:10" x14ac:dyDescent="0.3">
      <c r="A35" s="17" t="s">
        <v>323</v>
      </c>
      <c r="B35" s="18">
        <v>136220</v>
      </c>
      <c r="C35" s="18">
        <v>68110</v>
      </c>
      <c r="D35" s="12">
        <f t="shared" si="1"/>
        <v>68110</v>
      </c>
      <c r="E35" s="22">
        <v>0</v>
      </c>
      <c r="F35" s="22">
        <v>0</v>
      </c>
      <c r="G35" s="22">
        <f t="shared" si="2"/>
        <v>136220</v>
      </c>
      <c r="H35" s="22">
        <v>0</v>
      </c>
      <c r="I35" s="22">
        <f t="shared" si="3"/>
        <v>136220</v>
      </c>
      <c r="J35" s="25">
        <f t="shared" si="4"/>
        <v>136220</v>
      </c>
    </row>
    <row r="36" spans="1:10" x14ac:dyDescent="0.3">
      <c r="A36" s="17" t="s">
        <v>258</v>
      </c>
      <c r="B36" s="18">
        <v>434609</v>
      </c>
      <c r="C36" s="18">
        <v>217305</v>
      </c>
      <c r="D36" s="12">
        <f t="shared" si="1"/>
        <v>217304</v>
      </c>
      <c r="E36" s="22">
        <v>0</v>
      </c>
      <c r="F36" s="22">
        <v>0</v>
      </c>
      <c r="G36" s="22">
        <f t="shared" si="2"/>
        <v>434609</v>
      </c>
      <c r="H36" s="22">
        <v>0</v>
      </c>
      <c r="I36" s="22">
        <f t="shared" si="3"/>
        <v>434609</v>
      </c>
      <c r="J36" s="25">
        <f t="shared" si="4"/>
        <v>434609</v>
      </c>
    </row>
    <row r="37" spans="1:10" x14ac:dyDescent="0.3">
      <c r="A37" s="17" t="s">
        <v>324</v>
      </c>
      <c r="B37" s="18">
        <v>390859</v>
      </c>
      <c r="C37" s="18">
        <v>195430</v>
      </c>
      <c r="D37" s="12">
        <f t="shared" si="1"/>
        <v>195429</v>
      </c>
      <c r="E37" s="22">
        <v>0</v>
      </c>
      <c r="F37" s="22">
        <v>0</v>
      </c>
      <c r="G37" s="22">
        <f t="shared" si="2"/>
        <v>390859</v>
      </c>
      <c r="H37" s="22">
        <v>0</v>
      </c>
      <c r="I37" s="22">
        <f t="shared" si="3"/>
        <v>390859</v>
      </c>
      <c r="J37" s="25">
        <f t="shared" si="4"/>
        <v>390859</v>
      </c>
    </row>
    <row r="38" spans="1:10" x14ac:dyDescent="0.3">
      <c r="A38" s="17" t="s">
        <v>260</v>
      </c>
      <c r="B38" s="18">
        <v>979641</v>
      </c>
      <c r="C38" s="18">
        <v>489821</v>
      </c>
      <c r="D38" s="12">
        <f t="shared" si="1"/>
        <v>489820</v>
      </c>
      <c r="E38" s="22">
        <v>0</v>
      </c>
      <c r="F38" s="22">
        <v>0</v>
      </c>
      <c r="G38" s="22">
        <f t="shared" si="2"/>
        <v>979641</v>
      </c>
      <c r="H38" s="22">
        <v>0</v>
      </c>
      <c r="I38" s="22">
        <f t="shared" si="3"/>
        <v>979641</v>
      </c>
      <c r="J38" s="25">
        <f t="shared" si="4"/>
        <v>979641</v>
      </c>
    </row>
    <row r="39" spans="1:10" x14ac:dyDescent="0.3">
      <c r="A39" s="17" t="s">
        <v>261</v>
      </c>
      <c r="B39" s="18">
        <v>347284</v>
      </c>
      <c r="C39" s="18">
        <v>173642</v>
      </c>
      <c r="D39" s="12">
        <f t="shared" si="1"/>
        <v>173642</v>
      </c>
      <c r="E39" s="22">
        <v>0</v>
      </c>
      <c r="F39" s="22">
        <v>0</v>
      </c>
      <c r="G39" s="22">
        <f t="shared" si="2"/>
        <v>347284</v>
      </c>
      <c r="H39" s="22">
        <v>0</v>
      </c>
      <c r="I39" s="22">
        <f t="shared" si="3"/>
        <v>347284</v>
      </c>
      <c r="J39" s="25">
        <f t="shared" si="4"/>
        <v>347284</v>
      </c>
    </row>
    <row r="40" spans="1:10" x14ac:dyDescent="0.3">
      <c r="A40" s="17" t="s">
        <v>262</v>
      </c>
      <c r="B40" s="18">
        <v>41594</v>
      </c>
      <c r="C40" s="18">
        <v>20797</v>
      </c>
      <c r="D40" s="12">
        <f t="shared" si="1"/>
        <v>20797</v>
      </c>
      <c r="E40" s="22">
        <v>0</v>
      </c>
      <c r="F40" s="22">
        <v>0</v>
      </c>
      <c r="G40" s="22">
        <f t="shared" si="2"/>
        <v>41594</v>
      </c>
      <c r="H40" s="22">
        <v>0</v>
      </c>
      <c r="I40" s="22">
        <f t="shared" si="3"/>
        <v>41594</v>
      </c>
      <c r="J40" s="25">
        <f t="shared" si="4"/>
        <v>41594</v>
      </c>
    </row>
    <row r="41" spans="1:10" x14ac:dyDescent="0.3">
      <c r="A41" s="17" t="s">
        <v>325</v>
      </c>
      <c r="B41" s="18">
        <v>327000</v>
      </c>
      <c r="C41" s="18">
        <v>163500</v>
      </c>
      <c r="D41" s="12">
        <f t="shared" si="1"/>
        <v>163500</v>
      </c>
      <c r="E41" s="22">
        <v>0</v>
      </c>
      <c r="F41" s="22">
        <v>0</v>
      </c>
      <c r="G41" s="22">
        <f t="shared" si="2"/>
        <v>327000</v>
      </c>
      <c r="H41" s="22">
        <v>0</v>
      </c>
      <c r="I41" s="22">
        <f t="shared" si="3"/>
        <v>327000</v>
      </c>
      <c r="J41" s="25">
        <f t="shared" si="4"/>
        <v>327000</v>
      </c>
    </row>
    <row r="42" spans="1:10" x14ac:dyDescent="0.3">
      <c r="A42" s="17" t="s">
        <v>263</v>
      </c>
      <c r="B42" s="18">
        <v>94467</v>
      </c>
      <c r="C42" s="18">
        <v>47234</v>
      </c>
      <c r="D42" s="12">
        <f t="shared" si="1"/>
        <v>47233</v>
      </c>
      <c r="E42" s="22">
        <v>0</v>
      </c>
      <c r="F42" s="22">
        <v>0</v>
      </c>
      <c r="G42" s="22">
        <f t="shared" si="2"/>
        <v>94467</v>
      </c>
      <c r="H42" s="22">
        <v>0</v>
      </c>
      <c r="I42" s="22">
        <f t="shared" si="3"/>
        <v>94467</v>
      </c>
      <c r="J42" s="25">
        <f t="shared" si="4"/>
        <v>94467</v>
      </c>
    </row>
    <row r="43" spans="1:10" x14ac:dyDescent="0.3">
      <c r="A43" s="17" t="s">
        <v>263</v>
      </c>
      <c r="B43" s="18">
        <v>41496</v>
      </c>
      <c r="C43" s="18">
        <v>20748</v>
      </c>
      <c r="D43" s="12">
        <f t="shared" si="1"/>
        <v>20748</v>
      </c>
      <c r="E43" s="22">
        <v>0</v>
      </c>
      <c r="F43" s="22">
        <v>0</v>
      </c>
      <c r="G43" s="22">
        <f t="shared" si="2"/>
        <v>41496</v>
      </c>
      <c r="H43" s="22">
        <v>0</v>
      </c>
      <c r="I43" s="22">
        <f t="shared" si="3"/>
        <v>41496</v>
      </c>
      <c r="J43" s="25">
        <f t="shared" si="4"/>
        <v>41496</v>
      </c>
    </row>
    <row r="44" spans="1:10" x14ac:dyDescent="0.3">
      <c r="A44" s="17" t="s">
        <v>264</v>
      </c>
      <c r="B44" s="18">
        <v>152298</v>
      </c>
      <c r="C44" s="18">
        <v>76149</v>
      </c>
      <c r="D44" s="12">
        <f t="shared" si="1"/>
        <v>76149</v>
      </c>
      <c r="E44" s="22">
        <v>0</v>
      </c>
      <c r="F44" s="22">
        <v>0</v>
      </c>
      <c r="G44" s="22">
        <f t="shared" si="2"/>
        <v>152298</v>
      </c>
      <c r="H44" s="22">
        <v>0</v>
      </c>
      <c r="I44" s="22">
        <f t="shared" si="3"/>
        <v>152298</v>
      </c>
      <c r="J44" s="25">
        <f t="shared" si="4"/>
        <v>152298</v>
      </c>
    </row>
    <row r="45" spans="1:10" x14ac:dyDescent="0.3">
      <c r="A45" s="17" t="s">
        <v>265</v>
      </c>
      <c r="B45" s="18">
        <v>112704</v>
      </c>
      <c r="C45" s="18">
        <v>56352</v>
      </c>
      <c r="D45" s="12">
        <f t="shared" si="1"/>
        <v>56352</v>
      </c>
      <c r="E45" s="22">
        <v>0</v>
      </c>
      <c r="F45" s="22">
        <v>0</v>
      </c>
      <c r="G45" s="22">
        <f t="shared" si="2"/>
        <v>112704</v>
      </c>
      <c r="H45" s="22">
        <v>0</v>
      </c>
      <c r="I45" s="22">
        <f t="shared" si="3"/>
        <v>112704</v>
      </c>
      <c r="J45" s="25">
        <f t="shared" si="4"/>
        <v>112704</v>
      </c>
    </row>
    <row r="46" spans="1:10" x14ac:dyDescent="0.3">
      <c r="A46" s="17" t="s">
        <v>266</v>
      </c>
      <c r="B46" s="18">
        <v>90904</v>
      </c>
      <c r="C46" s="18">
        <v>45452</v>
      </c>
      <c r="D46" s="12">
        <f t="shared" si="1"/>
        <v>45452</v>
      </c>
      <c r="E46" s="22">
        <v>0</v>
      </c>
      <c r="F46" s="22">
        <v>0</v>
      </c>
      <c r="G46" s="22">
        <f t="shared" si="2"/>
        <v>90904</v>
      </c>
      <c r="H46" s="22">
        <v>0</v>
      </c>
      <c r="I46" s="22">
        <f t="shared" si="3"/>
        <v>90904</v>
      </c>
      <c r="J46" s="25">
        <f t="shared" si="4"/>
        <v>90904</v>
      </c>
    </row>
    <row r="47" spans="1:10" x14ac:dyDescent="0.3">
      <c r="A47" s="17" t="s">
        <v>326</v>
      </c>
      <c r="B47" s="18">
        <v>954313</v>
      </c>
      <c r="C47" s="18">
        <v>477157</v>
      </c>
      <c r="D47" s="12">
        <f t="shared" si="1"/>
        <v>477156</v>
      </c>
      <c r="E47" s="22">
        <v>0</v>
      </c>
      <c r="F47" s="22">
        <v>0</v>
      </c>
      <c r="G47" s="22">
        <f t="shared" si="2"/>
        <v>954313</v>
      </c>
      <c r="H47" s="22">
        <v>0</v>
      </c>
      <c r="I47" s="22">
        <f t="shared" si="3"/>
        <v>954313</v>
      </c>
      <c r="J47" s="25">
        <f t="shared" si="4"/>
        <v>954313</v>
      </c>
    </row>
    <row r="48" spans="1:10" x14ac:dyDescent="0.3">
      <c r="A48" s="17" t="s">
        <v>268</v>
      </c>
      <c r="B48" s="18">
        <v>31827</v>
      </c>
      <c r="C48" s="18">
        <v>15914</v>
      </c>
      <c r="D48" s="12">
        <f t="shared" si="1"/>
        <v>15913</v>
      </c>
      <c r="E48" s="22">
        <v>0</v>
      </c>
      <c r="F48" s="22">
        <v>0</v>
      </c>
      <c r="G48" s="22">
        <f t="shared" si="2"/>
        <v>31827</v>
      </c>
      <c r="H48" s="22">
        <v>0</v>
      </c>
      <c r="I48" s="22">
        <f t="shared" si="3"/>
        <v>31827</v>
      </c>
      <c r="J48" s="25">
        <f t="shared" si="4"/>
        <v>31827</v>
      </c>
    </row>
    <row r="49" spans="1:10" x14ac:dyDescent="0.3">
      <c r="A49" s="17" t="s">
        <v>327</v>
      </c>
      <c r="B49" s="18">
        <v>362538</v>
      </c>
      <c r="C49" s="18">
        <v>181269</v>
      </c>
      <c r="D49" s="12">
        <f t="shared" si="1"/>
        <v>181269</v>
      </c>
      <c r="E49" s="22">
        <v>0</v>
      </c>
      <c r="F49" s="22">
        <v>0</v>
      </c>
      <c r="G49" s="22">
        <f t="shared" si="2"/>
        <v>362538</v>
      </c>
      <c r="H49" s="22">
        <v>0</v>
      </c>
      <c r="I49" s="22">
        <f t="shared" si="3"/>
        <v>362538</v>
      </c>
      <c r="J49" s="25">
        <f t="shared" si="4"/>
        <v>362538</v>
      </c>
    </row>
    <row r="50" spans="1:10" x14ac:dyDescent="0.3">
      <c r="A50" s="17" t="s">
        <v>328</v>
      </c>
      <c r="B50" s="18">
        <v>22241</v>
      </c>
      <c r="C50" s="18">
        <v>11121</v>
      </c>
      <c r="D50" s="12">
        <f t="shared" si="1"/>
        <v>11120</v>
      </c>
      <c r="E50" s="22">
        <v>0</v>
      </c>
      <c r="F50" s="22">
        <v>0</v>
      </c>
      <c r="G50" s="22">
        <f t="shared" si="2"/>
        <v>22241</v>
      </c>
      <c r="H50" s="22">
        <v>0</v>
      </c>
      <c r="I50" s="22">
        <f t="shared" si="3"/>
        <v>22241</v>
      </c>
      <c r="J50" s="25">
        <f t="shared" si="4"/>
        <v>22241</v>
      </c>
    </row>
    <row r="51" spans="1:10" x14ac:dyDescent="0.3">
      <c r="A51" s="17" t="s">
        <v>270</v>
      </c>
      <c r="B51" s="18">
        <v>310874</v>
      </c>
      <c r="C51" s="18">
        <v>155437</v>
      </c>
      <c r="D51" s="12">
        <f t="shared" si="1"/>
        <v>155437</v>
      </c>
      <c r="E51" s="22">
        <v>0</v>
      </c>
      <c r="F51" s="22">
        <v>0</v>
      </c>
      <c r="G51" s="22">
        <f t="shared" si="2"/>
        <v>310874</v>
      </c>
      <c r="H51" s="22">
        <v>0</v>
      </c>
      <c r="I51" s="22">
        <f t="shared" si="3"/>
        <v>310874</v>
      </c>
      <c r="J51" s="25">
        <f t="shared" si="4"/>
        <v>310874</v>
      </c>
    </row>
    <row r="52" spans="1:10" x14ac:dyDescent="0.3">
      <c r="A52" s="17" t="s">
        <v>329</v>
      </c>
      <c r="B52" s="18">
        <v>1149547</v>
      </c>
      <c r="C52" s="18">
        <v>574774</v>
      </c>
      <c r="D52" s="12">
        <f t="shared" si="1"/>
        <v>574773</v>
      </c>
      <c r="E52" s="22">
        <v>0</v>
      </c>
      <c r="F52" s="22">
        <v>0</v>
      </c>
      <c r="G52" s="22">
        <f t="shared" si="2"/>
        <v>1149547</v>
      </c>
      <c r="H52" s="22">
        <v>0</v>
      </c>
      <c r="I52" s="22">
        <f t="shared" si="3"/>
        <v>1149547</v>
      </c>
      <c r="J52" s="25">
        <f t="shared" si="4"/>
        <v>1149547</v>
      </c>
    </row>
    <row r="53" spans="1:10" x14ac:dyDescent="0.3">
      <c r="A53" s="17" t="s">
        <v>330</v>
      </c>
      <c r="B53" s="18">
        <v>80513</v>
      </c>
      <c r="C53" s="18">
        <v>40257</v>
      </c>
      <c r="D53" s="12">
        <f t="shared" si="1"/>
        <v>40256</v>
      </c>
      <c r="E53" s="22">
        <v>0</v>
      </c>
      <c r="F53" s="22">
        <v>0</v>
      </c>
      <c r="G53" s="22">
        <f t="shared" si="2"/>
        <v>80513</v>
      </c>
      <c r="H53" s="22">
        <v>0</v>
      </c>
      <c r="I53" s="22">
        <f t="shared" si="3"/>
        <v>80513</v>
      </c>
      <c r="J53" s="25">
        <f t="shared" si="4"/>
        <v>80513</v>
      </c>
    </row>
    <row r="54" spans="1:10" x14ac:dyDescent="0.3">
      <c r="A54" s="17" t="s">
        <v>331</v>
      </c>
      <c r="B54" s="18">
        <v>1342000</v>
      </c>
      <c r="C54" s="18">
        <v>671000</v>
      </c>
      <c r="D54" s="12">
        <f t="shared" si="1"/>
        <v>671000</v>
      </c>
      <c r="E54" s="22">
        <v>0</v>
      </c>
      <c r="F54" s="22">
        <v>0</v>
      </c>
      <c r="G54" s="22">
        <f t="shared" si="2"/>
        <v>1342000</v>
      </c>
      <c r="H54" s="22">
        <v>0</v>
      </c>
      <c r="I54" s="22">
        <f t="shared" si="3"/>
        <v>1342000</v>
      </c>
      <c r="J54" s="25">
        <f t="shared" si="4"/>
        <v>1342000</v>
      </c>
    </row>
    <row r="55" spans="1:10" x14ac:dyDescent="0.3">
      <c r="A55" s="17" t="s">
        <v>332</v>
      </c>
      <c r="B55" s="18">
        <v>768000</v>
      </c>
      <c r="C55" s="18">
        <v>384000</v>
      </c>
      <c r="D55" s="12">
        <f t="shared" si="1"/>
        <v>384000</v>
      </c>
      <c r="E55" s="22">
        <v>0</v>
      </c>
      <c r="F55" s="22">
        <v>0</v>
      </c>
      <c r="G55" s="22">
        <f t="shared" si="2"/>
        <v>768000</v>
      </c>
      <c r="H55" s="22">
        <v>0</v>
      </c>
      <c r="I55" s="22">
        <f t="shared" si="3"/>
        <v>768000</v>
      </c>
      <c r="J55" s="25">
        <f t="shared" si="4"/>
        <v>768000</v>
      </c>
    </row>
    <row r="56" spans="1:10" x14ac:dyDescent="0.3">
      <c r="A56" s="17" t="s">
        <v>333</v>
      </c>
      <c r="B56" s="18">
        <v>1195000</v>
      </c>
      <c r="C56" s="18">
        <v>597500</v>
      </c>
      <c r="D56" s="12">
        <f t="shared" si="1"/>
        <v>597500</v>
      </c>
      <c r="E56" s="22">
        <v>0</v>
      </c>
      <c r="F56" s="22">
        <v>0</v>
      </c>
      <c r="G56" s="22">
        <f t="shared" si="2"/>
        <v>1195000</v>
      </c>
      <c r="H56" s="22">
        <v>0</v>
      </c>
      <c r="I56" s="22">
        <f t="shared" si="3"/>
        <v>1195000</v>
      </c>
      <c r="J56" s="25">
        <f t="shared" si="4"/>
        <v>1195000</v>
      </c>
    </row>
    <row r="57" spans="1:10" x14ac:dyDescent="0.3">
      <c r="A57" s="17" t="s">
        <v>334</v>
      </c>
      <c r="B57" s="18">
        <v>501791</v>
      </c>
      <c r="C57" s="18">
        <v>250896</v>
      </c>
      <c r="D57" s="12">
        <f t="shared" si="1"/>
        <v>250895</v>
      </c>
      <c r="E57" s="22">
        <v>0</v>
      </c>
      <c r="F57" s="22">
        <v>0</v>
      </c>
      <c r="G57" s="22">
        <f t="shared" si="2"/>
        <v>501791</v>
      </c>
      <c r="H57" s="22">
        <v>0</v>
      </c>
      <c r="I57" s="22">
        <f t="shared" si="3"/>
        <v>501791</v>
      </c>
      <c r="J57" s="25">
        <f t="shared" si="4"/>
        <v>501791</v>
      </c>
    </row>
    <row r="58" spans="1:10" x14ac:dyDescent="0.3">
      <c r="A58" s="17" t="s">
        <v>335</v>
      </c>
      <c r="B58" s="18">
        <v>52727</v>
      </c>
      <c r="C58" s="18">
        <v>26364</v>
      </c>
      <c r="D58" s="12">
        <f t="shared" si="1"/>
        <v>26363</v>
      </c>
      <c r="E58" s="22">
        <v>0</v>
      </c>
      <c r="F58" s="22">
        <v>0</v>
      </c>
      <c r="G58" s="22">
        <f t="shared" si="2"/>
        <v>52727</v>
      </c>
      <c r="H58" s="22">
        <v>0</v>
      </c>
      <c r="I58" s="22">
        <f t="shared" si="3"/>
        <v>52727</v>
      </c>
      <c r="J58" s="25">
        <f t="shared" si="4"/>
        <v>52727</v>
      </c>
    </row>
    <row r="59" spans="1:10" x14ac:dyDescent="0.3">
      <c r="A59" s="17" t="s">
        <v>336</v>
      </c>
      <c r="B59" s="18">
        <v>115442</v>
      </c>
      <c r="C59" s="18">
        <v>57721</v>
      </c>
      <c r="D59" s="12">
        <f t="shared" si="1"/>
        <v>57721</v>
      </c>
      <c r="E59" s="22">
        <v>0</v>
      </c>
      <c r="F59" s="22">
        <v>0</v>
      </c>
      <c r="G59" s="22">
        <f t="shared" si="2"/>
        <v>115442</v>
      </c>
      <c r="H59" s="22">
        <v>0</v>
      </c>
      <c r="I59" s="22">
        <f t="shared" si="3"/>
        <v>115442</v>
      </c>
      <c r="J59" s="25">
        <f t="shared" si="4"/>
        <v>115442</v>
      </c>
    </row>
    <row r="60" spans="1:10" x14ac:dyDescent="0.3">
      <c r="A60" s="17" t="s">
        <v>273</v>
      </c>
      <c r="B60" s="18">
        <v>136724</v>
      </c>
      <c r="C60" s="18">
        <v>68362</v>
      </c>
      <c r="D60" s="12">
        <f t="shared" si="1"/>
        <v>68362</v>
      </c>
      <c r="E60" s="22">
        <v>0</v>
      </c>
      <c r="F60" s="22">
        <v>0</v>
      </c>
      <c r="G60" s="22">
        <f t="shared" si="2"/>
        <v>136724</v>
      </c>
      <c r="H60" s="22">
        <v>0</v>
      </c>
      <c r="I60" s="22">
        <f t="shared" si="3"/>
        <v>136724</v>
      </c>
      <c r="J60" s="25">
        <f t="shared" si="4"/>
        <v>136724</v>
      </c>
    </row>
    <row r="61" spans="1:10" x14ac:dyDescent="0.3">
      <c r="A61" s="17" t="s">
        <v>274</v>
      </c>
      <c r="B61" s="18">
        <v>57709</v>
      </c>
      <c r="C61" s="18">
        <v>28855</v>
      </c>
      <c r="D61" s="12">
        <f t="shared" si="1"/>
        <v>28854</v>
      </c>
      <c r="E61" s="22">
        <v>0</v>
      </c>
      <c r="F61" s="22">
        <v>0</v>
      </c>
      <c r="G61" s="22">
        <f t="shared" si="2"/>
        <v>57709</v>
      </c>
      <c r="H61" s="22">
        <v>0</v>
      </c>
      <c r="I61" s="22">
        <f t="shared" si="3"/>
        <v>57709</v>
      </c>
      <c r="J61" s="25">
        <f t="shared" si="4"/>
        <v>57709</v>
      </c>
    </row>
    <row r="62" spans="1:10" x14ac:dyDescent="0.3">
      <c r="A62" s="17" t="s">
        <v>337</v>
      </c>
      <c r="B62" s="18">
        <v>822778</v>
      </c>
      <c r="C62" s="18">
        <v>411389</v>
      </c>
      <c r="D62" s="12">
        <f t="shared" si="1"/>
        <v>411389</v>
      </c>
      <c r="E62" s="22">
        <v>0</v>
      </c>
      <c r="F62" s="22">
        <v>0</v>
      </c>
      <c r="G62" s="22">
        <f t="shared" si="2"/>
        <v>822778</v>
      </c>
      <c r="H62" s="22">
        <v>0</v>
      </c>
      <c r="I62" s="22">
        <f t="shared" si="3"/>
        <v>822778</v>
      </c>
      <c r="J62" s="25">
        <f t="shared" si="4"/>
        <v>822778</v>
      </c>
    </row>
    <row r="63" spans="1:10" x14ac:dyDescent="0.3">
      <c r="A63" s="17" t="s">
        <v>276</v>
      </c>
      <c r="B63" s="18">
        <v>54088</v>
      </c>
      <c r="C63" s="18">
        <v>27044</v>
      </c>
      <c r="D63" s="12">
        <f t="shared" si="1"/>
        <v>27044</v>
      </c>
      <c r="E63" s="22">
        <v>0</v>
      </c>
      <c r="F63" s="22">
        <v>0</v>
      </c>
      <c r="G63" s="22">
        <f t="shared" si="2"/>
        <v>54088</v>
      </c>
      <c r="H63" s="22">
        <v>0</v>
      </c>
      <c r="I63" s="22">
        <f t="shared" si="3"/>
        <v>54088</v>
      </c>
      <c r="J63" s="25">
        <f t="shared" si="4"/>
        <v>54088</v>
      </c>
    </row>
    <row r="64" spans="1:10" x14ac:dyDescent="0.3">
      <c r="A64" s="17" t="s">
        <v>338</v>
      </c>
      <c r="B64" s="18">
        <v>95000</v>
      </c>
      <c r="C64" s="18">
        <v>47500</v>
      </c>
      <c r="D64" s="12">
        <f t="shared" si="1"/>
        <v>47500</v>
      </c>
      <c r="E64" s="22">
        <v>0</v>
      </c>
      <c r="F64" s="22">
        <v>0</v>
      </c>
      <c r="G64" s="22">
        <f t="shared" si="2"/>
        <v>95000</v>
      </c>
      <c r="H64" s="22">
        <v>0</v>
      </c>
      <c r="I64" s="22">
        <f t="shared" si="3"/>
        <v>95000</v>
      </c>
      <c r="J64" s="25">
        <f t="shared" si="4"/>
        <v>95000</v>
      </c>
    </row>
    <row r="65" spans="1:10" x14ac:dyDescent="0.3">
      <c r="A65" s="17" t="s">
        <v>339</v>
      </c>
      <c r="B65" s="18">
        <v>317512</v>
      </c>
      <c r="C65" s="18">
        <v>158756</v>
      </c>
      <c r="D65" s="12">
        <f t="shared" si="1"/>
        <v>158756</v>
      </c>
      <c r="E65" s="22">
        <v>0</v>
      </c>
      <c r="F65" s="22">
        <v>0</v>
      </c>
      <c r="G65" s="22">
        <f t="shared" si="2"/>
        <v>317512</v>
      </c>
      <c r="H65" s="22">
        <v>0</v>
      </c>
      <c r="I65" s="22">
        <f t="shared" si="3"/>
        <v>317512</v>
      </c>
      <c r="J65" s="25">
        <f t="shared" si="4"/>
        <v>317512</v>
      </c>
    </row>
    <row r="66" spans="1:10" x14ac:dyDescent="0.3">
      <c r="A66" s="17" t="s">
        <v>340</v>
      </c>
      <c r="B66" s="18">
        <v>626698</v>
      </c>
      <c r="C66" s="18">
        <v>313349</v>
      </c>
      <c r="D66" s="12">
        <f t="shared" si="1"/>
        <v>313349</v>
      </c>
      <c r="E66" s="22">
        <v>0</v>
      </c>
      <c r="F66" s="22">
        <v>0</v>
      </c>
      <c r="G66" s="22">
        <f t="shared" si="2"/>
        <v>626698</v>
      </c>
      <c r="H66" s="22">
        <v>0</v>
      </c>
      <c r="I66" s="22">
        <f t="shared" si="3"/>
        <v>626698</v>
      </c>
      <c r="J66" s="25">
        <f t="shared" si="4"/>
        <v>626698</v>
      </c>
    </row>
    <row r="67" spans="1:10" x14ac:dyDescent="0.3">
      <c r="A67" s="17" t="s">
        <v>341</v>
      </c>
      <c r="B67" s="18">
        <v>253000</v>
      </c>
      <c r="C67" s="18">
        <v>126500</v>
      </c>
      <c r="D67" s="12">
        <f t="shared" si="1"/>
        <v>126500</v>
      </c>
      <c r="E67" s="22">
        <v>0</v>
      </c>
      <c r="F67" s="22">
        <v>0</v>
      </c>
      <c r="G67" s="22">
        <f t="shared" si="2"/>
        <v>253000</v>
      </c>
      <c r="H67" s="22">
        <v>0</v>
      </c>
      <c r="I67" s="22">
        <f t="shared" si="3"/>
        <v>253000</v>
      </c>
      <c r="J67" s="25">
        <f t="shared" si="4"/>
        <v>253000</v>
      </c>
    </row>
    <row r="68" spans="1:10" x14ac:dyDescent="0.3">
      <c r="A68" s="17" t="s">
        <v>342</v>
      </c>
      <c r="B68" s="18">
        <v>200795</v>
      </c>
      <c r="C68" s="18">
        <v>100398</v>
      </c>
      <c r="D68" s="12">
        <f t="shared" si="1"/>
        <v>100397</v>
      </c>
      <c r="E68" s="22">
        <v>0</v>
      </c>
      <c r="F68" s="22">
        <v>0</v>
      </c>
      <c r="G68" s="22">
        <f t="shared" si="2"/>
        <v>200795</v>
      </c>
      <c r="H68" s="22">
        <v>0</v>
      </c>
      <c r="I68" s="22">
        <f t="shared" si="3"/>
        <v>200795</v>
      </c>
      <c r="J68" s="25">
        <f t="shared" si="4"/>
        <v>200795</v>
      </c>
    </row>
    <row r="69" spans="1:10" x14ac:dyDescent="0.3">
      <c r="A69" s="17" t="s">
        <v>343</v>
      </c>
      <c r="B69" s="18">
        <v>569000</v>
      </c>
      <c r="C69" s="18">
        <v>284500</v>
      </c>
      <c r="D69" s="12">
        <f t="shared" si="1"/>
        <v>284500</v>
      </c>
      <c r="E69" s="22">
        <v>0</v>
      </c>
      <c r="F69" s="22">
        <v>0</v>
      </c>
      <c r="G69" s="22">
        <f t="shared" si="2"/>
        <v>569000</v>
      </c>
      <c r="H69" s="22">
        <v>0</v>
      </c>
      <c r="I69" s="22">
        <f t="shared" si="3"/>
        <v>569000</v>
      </c>
      <c r="J69" s="25">
        <f t="shared" si="4"/>
        <v>569000</v>
      </c>
    </row>
    <row r="70" spans="1:10" x14ac:dyDescent="0.3">
      <c r="A70" s="17" t="s">
        <v>281</v>
      </c>
      <c r="B70" s="18">
        <v>165647</v>
      </c>
      <c r="C70" s="18">
        <v>82824</v>
      </c>
      <c r="D70" s="12">
        <f t="shared" si="1"/>
        <v>82823</v>
      </c>
      <c r="E70" s="22">
        <v>0</v>
      </c>
      <c r="F70" s="22">
        <v>0</v>
      </c>
      <c r="G70" s="22">
        <f t="shared" si="2"/>
        <v>165647</v>
      </c>
      <c r="H70" s="22">
        <v>0</v>
      </c>
      <c r="I70" s="22">
        <f t="shared" si="3"/>
        <v>165647</v>
      </c>
      <c r="J70" s="25">
        <f t="shared" si="4"/>
        <v>165647</v>
      </c>
    </row>
    <row r="71" spans="1:10" x14ac:dyDescent="0.3">
      <c r="A71" s="17" t="s">
        <v>344</v>
      </c>
      <c r="B71" s="18">
        <v>46213</v>
      </c>
      <c r="C71" s="18">
        <v>23107</v>
      </c>
      <c r="D71" s="12">
        <f t="shared" si="1"/>
        <v>23106</v>
      </c>
      <c r="E71" s="22">
        <v>0</v>
      </c>
      <c r="F71" s="22">
        <v>0</v>
      </c>
      <c r="G71" s="22">
        <f t="shared" si="2"/>
        <v>46213</v>
      </c>
      <c r="H71" s="22">
        <v>0</v>
      </c>
      <c r="I71" s="22">
        <f t="shared" si="3"/>
        <v>46213</v>
      </c>
      <c r="J71" s="25">
        <f t="shared" si="4"/>
        <v>46213</v>
      </c>
    </row>
    <row r="72" spans="1:10" x14ac:dyDescent="0.3">
      <c r="A72" s="17" t="s">
        <v>345</v>
      </c>
      <c r="B72" s="18">
        <v>738000</v>
      </c>
      <c r="C72" s="18">
        <v>369000</v>
      </c>
      <c r="D72" s="12">
        <f t="shared" si="1"/>
        <v>369000</v>
      </c>
      <c r="E72" s="22">
        <v>0</v>
      </c>
      <c r="F72" s="22">
        <v>0</v>
      </c>
      <c r="G72" s="22">
        <f t="shared" si="2"/>
        <v>738000</v>
      </c>
      <c r="H72" s="22">
        <v>0</v>
      </c>
      <c r="I72" s="22">
        <f t="shared" si="3"/>
        <v>738000</v>
      </c>
      <c r="J72" s="25">
        <f t="shared" si="4"/>
        <v>738000</v>
      </c>
    </row>
    <row r="73" spans="1:10" x14ac:dyDescent="0.3">
      <c r="A73" s="17" t="s">
        <v>346</v>
      </c>
      <c r="B73" s="18">
        <v>69000</v>
      </c>
      <c r="C73" s="18">
        <v>34500</v>
      </c>
      <c r="D73" s="12">
        <f t="shared" si="1"/>
        <v>34500</v>
      </c>
      <c r="E73" s="22">
        <v>0</v>
      </c>
      <c r="F73" s="22">
        <v>0</v>
      </c>
      <c r="G73" s="22">
        <f t="shared" si="2"/>
        <v>69000</v>
      </c>
      <c r="H73" s="22">
        <v>0</v>
      </c>
      <c r="I73" s="22">
        <f t="shared" si="3"/>
        <v>69000</v>
      </c>
      <c r="J73" s="25">
        <f t="shared" si="4"/>
        <v>69000</v>
      </c>
    </row>
    <row r="74" spans="1:10" x14ac:dyDescent="0.3">
      <c r="A74" s="17" t="s">
        <v>283</v>
      </c>
      <c r="B74" s="18">
        <v>83474</v>
      </c>
      <c r="C74" s="18">
        <v>41737</v>
      </c>
      <c r="D74" s="12">
        <f t="shared" ref="D74:D97" si="5">+B74-C74</f>
        <v>41737</v>
      </c>
      <c r="E74" s="22">
        <v>0</v>
      </c>
      <c r="F74" s="22">
        <v>0</v>
      </c>
      <c r="G74" s="22">
        <f t="shared" ref="G74:G97" si="6">(B74+E74)</f>
        <v>83474</v>
      </c>
      <c r="H74" s="22">
        <v>0</v>
      </c>
      <c r="I74" s="22">
        <f t="shared" ref="I74:I97" si="7">C74+D74+E74+H74+F74</f>
        <v>83474</v>
      </c>
      <c r="J74" s="25">
        <f t="shared" ref="J74:J97" si="8">(B74+E74+F74)</f>
        <v>83474</v>
      </c>
    </row>
    <row r="75" spans="1:10" x14ac:dyDescent="0.3">
      <c r="A75" s="17" t="s">
        <v>347</v>
      </c>
      <c r="B75" s="18">
        <v>359000</v>
      </c>
      <c r="C75" s="18">
        <v>179500</v>
      </c>
      <c r="D75" s="12">
        <f t="shared" si="5"/>
        <v>179500</v>
      </c>
      <c r="E75" s="22">
        <v>0</v>
      </c>
      <c r="F75" s="22">
        <v>0</v>
      </c>
      <c r="G75" s="22">
        <f t="shared" si="6"/>
        <v>359000</v>
      </c>
      <c r="H75" s="22">
        <v>0</v>
      </c>
      <c r="I75" s="22">
        <f t="shared" si="7"/>
        <v>359000</v>
      </c>
      <c r="J75" s="25">
        <f t="shared" si="8"/>
        <v>359000</v>
      </c>
    </row>
    <row r="76" spans="1:10" x14ac:dyDescent="0.3">
      <c r="A76" s="17" t="s">
        <v>348</v>
      </c>
      <c r="B76" s="18">
        <v>209436</v>
      </c>
      <c r="C76" s="18">
        <v>104718</v>
      </c>
      <c r="D76" s="12">
        <f t="shared" si="5"/>
        <v>104718</v>
      </c>
      <c r="E76" s="22">
        <v>0</v>
      </c>
      <c r="F76" s="22">
        <v>0</v>
      </c>
      <c r="G76" s="22">
        <f t="shared" si="6"/>
        <v>209436</v>
      </c>
      <c r="H76" s="22">
        <v>0</v>
      </c>
      <c r="I76" s="22">
        <f t="shared" si="7"/>
        <v>209436</v>
      </c>
      <c r="J76" s="25">
        <f t="shared" si="8"/>
        <v>209436</v>
      </c>
    </row>
    <row r="77" spans="1:10" x14ac:dyDescent="0.3">
      <c r="A77" s="17" t="s">
        <v>349</v>
      </c>
      <c r="B77" s="18">
        <v>199410</v>
      </c>
      <c r="C77" s="18">
        <v>99705</v>
      </c>
      <c r="D77" s="12">
        <f t="shared" si="5"/>
        <v>99705</v>
      </c>
      <c r="E77" s="22">
        <v>0</v>
      </c>
      <c r="F77" s="22">
        <v>0</v>
      </c>
      <c r="G77" s="22">
        <f t="shared" si="6"/>
        <v>199410</v>
      </c>
      <c r="H77" s="22">
        <v>0</v>
      </c>
      <c r="I77" s="22">
        <f t="shared" si="7"/>
        <v>199410</v>
      </c>
      <c r="J77" s="25">
        <f t="shared" si="8"/>
        <v>199410</v>
      </c>
    </row>
    <row r="78" spans="1:10" x14ac:dyDescent="0.3">
      <c r="A78" s="17" t="s">
        <v>288</v>
      </c>
      <c r="B78" s="18">
        <v>40486</v>
      </c>
      <c r="C78" s="18">
        <v>20243</v>
      </c>
      <c r="D78" s="12">
        <f t="shared" si="5"/>
        <v>20243</v>
      </c>
      <c r="E78" s="22">
        <v>0</v>
      </c>
      <c r="F78" s="22">
        <v>0</v>
      </c>
      <c r="G78" s="22">
        <f t="shared" si="6"/>
        <v>40486</v>
      </c>
      <c r="H78" s="22">
        <v>0</v>
      </c>
      <c r="I78" s="22">
        <f t="shared" si="7"/>
        <v>40486</v>
      </c>
      <c r="J78" s="25">
        <f t="shared" si="8"/>
        <v>40486</v>
      </c>
    </row>
    <row r="79" spans="1:10" x14ac:dyDescent="0.3">
      <c r="A79" s="17" t="s">
        <v>289</v>
      </c>
      <c r="B79" s="18">
        <v>183531</v>
      </c>
      <c r="C79" s="18">
        <v>91766</v>
      </c>
      <c r="D79" s="12">
        <f t="shared" si="5"/>
        <v>91765</v>
      </c>
      <c r="E79" s="22">
        <v>0</v>
      </c>
      <c r="F79" s="22">
        <v>0</v>
      </c>
      <c r="G79" s="22">
        <f t="shared" si="6"/>
        <v>183531</v>
      </c>
      <c r="H79" s="22">
        <v>0</v>
      </c>
      <c r="I79" s="22">
        <f t="shared" si="7"/>
        <v>183531</v>
      </c>
      <c r="J79" s="25">
        <f t="shared" si="8"/>
        <v>183531</v>
      </c>
    </row>
    <row r="80" spans="1:10" x14ac:dyDescent="0.3">
      <c r="A80" s="17" t="s">
        <v>350</v>
      </c>
      <c r="B80" s="18">
        <v>303260</v>
      </c>
      <c r="C80" s="18">
        <v>151630</v>
      </c>
      <c r="D80" s="12">
        <f t="shared" si="5"/>
        <v>151630</v>
      </c>
      <c r="E80" s="22">
        <v>0</v>
      </c>
      <c r="F80" s="22">
        <v>0</v>
      </c>
      <c r="G80" s="22">
        <f t="shared" si="6"/>
        <v>303260</v>
      </c>
      <c r="H80" s="22">
        <v>0</v>
      </c>
      <c r="I80" s="22">
        <f t="shared" si="7"/>
        <v>303260</v>
      </c>
      <c r="J80" s="25">
        <f t="shared" si="8"/>
        <v>303260</v>
      </c>
    </row>
    <row r="81" spans="1:10" x14ac:dyDescent="0.3">
      <c r="A81" s="17" t="s">
        <v>351</v>
      </c>
      <c r="B81" s="18">
        <v>435780</v>
      </c>
      <c r="C81" s="18">
        <v>217890</v>
      </c>
      <c r="D81" s="12">
        <f t="shared" si="5"/>
        <v>217890</v>
      </c>
      <c r="E81" s="22">
        <v>0</v>
      </c>
      <c r="F81" s="22">
        <v>0</v>
      </c>
      <c r="G81" s="22">
        <f t="shared" si="6"/>
        <v>435780</v>
      </c>
      <c r="H81" s="22">
        <v>0</v>
      </c>
      <c r="I81" s="22">
        <f t="shared" si="7"/>
        <v>435780</v>
      </c>
      <c r="J81" s="25">
        <f t="shared" si="8"/>
        <v>435780</v>
      </c>
    </row>
    <row r="82" spans="1:10" x14ac:dyDescent="0.3">
      <c r="A82" s="17" t="s">
        <v>352</v>
      </c>
      <c r="B82" s="18">
        <v>194660</v>
      </c>
      <c r="C82" s="18">
        <v>97330</v>
      </c>
      <c r="D82" s="12">
        <f t="shared" si="5"/>
        <v>97330</v>
      </c>
      <c r="E82" s="22">
        <v>0</v>
      </c>
      <c r="F82" s="22">
        <v>0</v>
      </c>
      <c r="G82" s="22">
        <f t="shared" si="6"/>
        <v>194660</v>
      </c>
      <c r="H82" s="22">
        <v>0</v>
      </c>
      <c r="I82" s="22">
        <f t="shared" si="7"/>
        <v>194660</v>
      </c>
      <c r="J82" s="25">
        <f t="shared" si="8"/>
        <v>194660</v>
      </c>
    </row>
    <row r="83" spans="1:10" x14ac:dyDescent="0.3">
      <c r="A83" s="17" t="s">
        <v>353</v>
      </c>
      <c r="B83" s="18">
        <v>265804</v>
      </c>
      <c r="C83" s="18">
        <v>132902</v>
      </c>
      <c r="D83" s="12">
        <f t="shared" si="5"/>
        <v>132902</v>
      </c>
      <c r="E83" s="22">
        <v>0</v>
      </c>
      <c r="F83" s="22">
        <v>0</v>
      </c>
      <c r="G83" s="22">
        <f t="shared" si="6"/>
        <v>265804</v>
      </c>
      <c r="H83" s="22">
        <v>0</v>
      </c>
      <c r="I83" s="22">
        <f t="shared" si="7"/>
        <v>265804</v>
      </c>
      <c r="J83" s="25">
        <f t="shared" si="8"/>
        <v>265804</v>
      </c>
    </row>
    <row r="84" spans="1:10" x14ac:dyDescent="0.3">
      <c r="A84" s="17" t="s">
        <v>354</v>
      </c>
      <c r="B84" s="18">
        <v>68585</v>
      </c>
      <c r="C84" s="18">
        <v>34293</v>
      </c>
      <c r="D84" s="12">
        <f t="shared" si="5"/>
        <v>34292</v>
      </c>
      <c r="E84" s="22">
        <v>0</v>
      </c>
      <c r="F84" s="22">
        <v>0</v>
      </c>
      <c r="G84" s="22">
        <f t="shared" si="6"/>
        <v>68585</v>
      </c>
      <c r="H84" s="22">
        <v>0</v>
      </c>
      <c r="I84" s="22">
        <f t="shared" si="7"/>
        <v>68585</v>
      </c>
      <c r="J84" s="25">
        <f t="shared" si="8"/>
        <v>68585</v>
      </c>
    </row>
    <row r="85" spans="1:10" x14ac:dyDescent="0.3">
      <c r="A85" s="17" t="s">
        <v>355</v>
      </c>
      <c r="B85" s="18">
        <v>373874</v>
      </c>
      <c r="C85" s="18">
        <v>186937</v>
      </c>
      <c r="D85" s="12">
        <f t="shared" si="5"/>
        <v>186937</v>
      </c>
      <c r="E85" s="22">
        <v>0</v>
      </c>
      <c r="F85" s="22">
        <v>0</v>
      </c>
      <c r="G85" s="22">
        <f t="shared" si="6"/>
        <v>373874</v>
      </c>
      <c r="H85" s="22">
        <v>0</v>
      </c>
      <c r="I85" s="22">
        <f t="shared" si="7"/>
        <v>373874</v>
      </c>
      <c r="J85" s="25">
        <f t="shared" si="8"/>
        <v>373874</v>
      </c>
    </row>
    <row r="86" spans="1:10" x14ac:dyDescent="0.3">
      <c r="A86" s="17" t="s">
        <v>356</v>
      </c>
      <c r="B86" s="18">
        <v>352709</v>
      </c>
      <c r="C86" s="18">
        <v>176355</v>
      </c>
      <c r="D86" s="12">
        <f t="shared" si="5"/>
        <v>176354</v>
      </c>
      <c r="E86" s="22">
        <v>0</v>
      </c>
      <c r="F86" s="22">
        <v>0</v>
      </c>
      <c r="G86" s="22">
        <f t="shared" si="6"/>
        <v>352709</v>
      </c>
      <c r="H86" s="22">
        <v>0</v>
      </c>
      <c r="I86" s="22">
        <f t="shared" si="7"/>
        <v>352709</v>
      </c>
      <c r="J86" s="25">
        <f t="shared" si="8"/>
        <v>352709</v>
      </c>
    </row>
    <row r="87" spans="1:10" x14ac:dyDescent="0.3">
      <c r="A87" s="17" t="s">
        <v>357</v>
      </c>
      <c r="B87" s="18">
        <v>323319</v>
      </c>
      <c r="C87" s="18">
        <v>161660</v>
      </c>
      <c r="D87" s="12">
        <f t="shared" si="5"/>
        <v>161659</v>
      </c>
      <c r="E87" s="22">
        <v>0</v>
      </c>
      <c r="F87" s="22">
        <v>0</v>
      </c>
      <c r="G87" s="22">
        <f t="shared" si="6"/>
        <v>323319</v>
      </c>
      <c r="H87" s="22">
        <v>0</v>
      </c>
      <c r="I87" s="22">
        <f t="shared" si="7"/>
        <v>323319</v>
      </c>
      <c r="J87" s="25">
        <f t="shared" si="8"/>
        <v>323319</v>
      </c>
    </row>
    <row r="88" spans="1:10" x14ac:dyDescent="0.3">
      <c r="A88" s="17" t="s">
        <v>358</v>
      </c>
      <c r="B88" s="18">
        <v>436904</v>
      </c>
      <c r="C88" s="18">
        <v>218452</v>
      </c>
      <c r="D88" s="12">
        <f t="shared" si="5"/>
        <v>218452</v>
      </c>
      <c r="E88" s="22">
        <v>0</v>
      </c>
      <c r="F88" s="22">
        <v>0</v>
      </c>
      <c r="G88" s="22">
        <f t="shared" si="6"/>
        <v>436904</v>
      </c>
      <c r="H88" s="22">
        <v>0</v>
      </c>
      <c r="I88" s="22">
        <f t="shared" si="7"/>
        <v>436904</v>
      </c>
      <c r="J88" s="25">
        <f t="shared" si="8"/>
        <v>436904</v>
      </c>
    </row>
    <row r="89" spans="1:10" x14ac:dyDescent="0.3">
      <c r="A89" s="17" t="s">
        <v>359</v>
      </c>
      <c r="B89" s="18">
        <v>396317</v>
      </c>
      <c r="C89" s="18">
        <v>198159</v>
      </c>
      <c r="D89" s="12">
        <f t="shared" si="5"/>
        <v>198158</v>
      </c>
      <c r="E89" s="22">
        <v>0</v>
      </c>
      <c r="F89" s="22">
        <v>0</v>
      </c>
      <c r="G89" s="22">
        <f t="shared" si="6"/>
        <v>396317</v>
      </c>
      <c r="H89" s="22">
        <v>0</v>
      </c>
      <c r="I89" s="22">
        <f t="shared" si="7"/>
        <v>396317</v>
      </c>
      <c r="J89" s="25">
        <f t="shared" si="8"/>
        <v>396317</v>
      </c>
    </row>
    <row r="90" spans="1:10" x14ac:dyDescent="0.3">
      <c r="A90" s="17" t="s">
        <v>360</v>
      </c>
      <c r="B90" s="18">
        <v>18823</v>
      </c>
      <c r="C90" s="18">
        <v>9412</v>
      </c>
      <c r="D90" s="12">
        <f t="shared" si="5"/>
        <v>9411</v>
      </c>
      <c r="E90" s="22">
        <v>0</v>
      </c>
      <c r="F90" s="22">
        <v>0</v>
      </c>
      <c r="G90" s="22">
        <f t="shared" si="6"/>
        <v>18823</v>
      </c>
      <c r="H90" s="22">
        <v>0</v>
      </c>
      <c r="I90" s="22">
        <f t="shared" si="7"/>
        <v>18823</v>
      </c>
      <c r="J90" s="25">
        <f t="shared" si="8"/>
        <v>18823</v>
      </c>
    </row>
    <row r="91" spans="1:10" x14ac:dyDescent="0.3">
      <c r="A91" s="17" t="s">
        <v>361</v>
      </c>
      <c r="B91" s="18">
        <v>165608</v>
      </c>
      <c r="C91" s="18">
        <v>82804</v>
      </c>
      <c r="D91" s="12">
        <f t="shared" si="5"/>
        <v>82804</v>
      </c>
      <c r="E91" s="22">
        <v>0</v>
      </c>
      <c r="F91" s="22">
        <v>0</v>
      </c>
      <c r="G91" s="22">
        <f t="shared" si="6"/>
        <v>165608</v>
      </c>
      <c r="H91" s="22">
        <v>0</v>
      </c>
      <c r="I91" s="22">
        <f t="shared" si="7"/>
        <v>165608</v>
      </c>
      <c r="J91" s="25">
        <f t="shared" si="8"/>
        <v>165608</v>
      </c>
    </row>
    <row r="92" spans="1:10" x14ac:dyDescent="0.3">
      <c r="A92" s="17" t="s">
        <v>293</v>
      </c>
      <c r="B92" s="18">
        <v>177669</v>
      </c>
      <c r="C92" s="18">
        <v>88835</v>
      </c>
      <c r="D92" s="12">
        <f t="shared" si="5"/>
        <v>88834</v>
      </c>
      <c r="E92" s="22">
        <v>0</v>
      </c>
      <c r="F92" s="22">
        <v>0</v>
      </c>
      <c r="G92" s="22">
        <f t="shared" si="6"/>
        <v>177669</v>
      </c>
      <c r="H92" s="22">
        <v>0</v>
      </c>
      <c r="I92" s="22">
        <f t="shared" si="7"/>
        <v>177669</v>
      </c>
      <c r="J92" s="25">
        <f t="shared" si="8"/>
        <v>177669</v>
      </c>
    </row>
    <row r="93" spans="1:10" x14ac:dyDescent="0.3">
      <c r="A93" s="17" t="s">
        <v>362</v>
      </c>
      <c r="B93" s="18">
        <v>2302000</v>
      </c>
      <c r="C93" s="18">
        <v>1151000</v>
      </c>
      <c r="D93" s="12">
        <f t="shared" si="5"/>
        <v>1151000</v>
      </c>
      <c r="E93" s="22">
        <v>0</v>
      </c>
      <c r="F93" s="22">
        <v>0</v>
      </c>
      <c r="G93" s="22">
        <f t="shared" si="6"/>
        <v>2302000</v>
      </c>
      <c r="H93" s="22">
        <v>0</v>
      </c>
      <c r="I93" s="22">
        <f t="shared" si="7"/>
        <v>2302000</v>
      </c>
      <c r="J93" s="25">
        <f t="shared" si="8"/>
        <v>2302000</v>
      </c>
    </row>
    <row r="94" spans="1:10" x14ac:dyDescent="0.3">
      <c r="A94" s="17" t="s">
        <v>294</v>
      </c>
      <c r="B94" s="18">
        <v>43036</v>
      </c>
      <c r="C94" s="18">
        <v>21518</v>
      </c>
      <c r="D94" s="12">
        <f t="shared" si="5"/>
        <v>21518</v>
      </c>
      <c r="E94" s="22">
        <v>0</v>
      </c>
      <c r="F94" s="22">
        <v>0</v>
      </c>
      <c r="G94" s="22">
        <f t="shared" si="6"/>
        <v>43036</v>
      </c>
      <c r="H94" s="22">
        <v>0</v>
      </c>
      <c r="I94" s="22">
        <f t="shared" si="7"/>
        <v>43036</v>
      </c>
      <c r="J94" s="25">
        <f t="shared" si="8"/>
        <v>43036</v>
      </c>
    </row>
    <row r="95" spans="1:10" x14ac:dyDescent="0.3">
      <c r="A95" s="17" t="s">
        <v>363</v>
      </c>
      <c r="B95" s="18">
        <v>58000</v>
      </c>
      <c r="C95" s="18">
        <v>29000</v>
      </c>
      <c r="D95" s="12">
        <f t="shared" si="5"/>
        <v>29000</v>
      </c>
      <c r="E95" s="22">
        <v>0</v>
      </c>
      <c r="F95" s="22">
        <v>0</v>
      </c>
      <c r="G95" s="22">
        <f t="shared" si="6"/>
        <v>58000</v>
      </c>
      <c r="H95" s="22">
        <v>0</v>
      </c>
      <c r="I95" s="22">
        <f t="shared" si="7"/>
        <v>58000</v>
      </c>
      <c r="J95" s="25">
        <f t="shared" si="8"/>
        <v>58000</v>
      </c>
    </row>
    <row r="96" spans="1:10" x14ac:dyDescent="0.3">
      <c r="A96" s="17" t="s">
        <v>296</v>
      </c>
      <c r="B96" s="18">
        <v>281764</v>
      </c>
      <c r="C96" s="18">
        <v>140882</v>
      </c>
      <c r="D96" s="12">
        <f t="shared" si="5"/>
        <v>140882</v>
      </c>
      <c r="E96" s="22">
        <v>0</v>
      </c>
      <c r="F96" s="22">
        <v>0</v>
      </c>
      <c r="G96" s="22">
        <f t="shared" si="6"/>
        <v>281764</v>
      </c>
      <c r="H96" s="22">
        <v>0</v>
      </c>
      <c r="I96" s="22">
        <f t="shared" si="7"/>
        <v>281764</v>
      </c>
      <c r="J96" s="25">
        <f t="shared" si="8"/>
        <v>281764</v>
      </c>
    </row>
    <row r="97" spans="1:10" x14ac:dyDescent="0.3">
      <c r="A97" s="17" t="s">
        <v>298</v>
      </c>
      <c r="B97" s="18">
        <v>119293</v>
      </c>
      <c r="C97" s="18">
        <v>59647</v>
      </c>
      <c r="D97" s="12">
        <f t="shared" si="5"/>
        <v>59646</v>
      </c>
      <c r="E97" s="22">
        <v>0</v>
      </c>
      <c r="F97" s="22">
        <v>0</v>
      </c>
      <c r="G97" s="22">
        <f t="shared" si="6"/>
        <v>119293</v>
      </c>
      <c r="H97" s="22">
        <v>0</v>
      </c>
      <c r="I97" s="22">
        <f t="shared" si="7"/>
        <v>119293</v>
      </c>
      <c r="J97" s="25">
        <f t="shared" si="8"/>
        <v>119293</v>
      </c>
    </row>
    <row r="98" spans="1:10" x14ac:dyDescent="0.3">
      <c r="B98" s="3"/>
      <c r="C98" s="3"/>
    </row>
    <row r="99" spans="1:10" x14ac:dyDescent="0.3">
      <c r="A99" t="s">
        <v>299</v>
      </c>
      <c r="B99" s="3"/>
      <c r="C99" s="3"/>
    </row>
    <row r="100" spans="1:10" x14ac:dyDescent="0.3">
      <c r="A100" t="s">
        <v>300</v>
      </c>
    </row>
    <row r="102" spans="1:10" x14ac:dyDescent="0.3">
      <c r="A102" s="26" t="s">
        <v>145</v>
      </c>
    </row>
    <row r="103" spans="1:10" x14ac:dyDescent="0.3">
      <c r="A103" s="26" t="s">
        <v>146</v>
      </c>
    </row>
    <row r="104" spans="1:10" x14ac:dyDescent="0.3">
      <c r="A104" s="26" t="s">
        <v>86</v>
      </c>
    </row>
  </sheetData>
  <sheetProtection algorithmName="SHA-512" hashValue="ThfftuJnR7MDNoT2S5nBDwis84xGVJP/3MR9ffQgMBdoXQOzAHm3l3TI1rRe95l362yDhOZBhmmm04N+dngbcg==" saltValue="wah0G80XKdCxcXZOs6MDDQ==" spinCount="100000" sheet="1" objects="1" scenarios="1"/>
  <mergeCells count="1">
    <mergeCell ref="A2:D2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df11453-da40-4578-85f0-e7dfd74dba18">
      <UserInfo>
        <DisplayName>Robinson, Nyle</DisplayName>
        <AccountId>14</AccountId>
        <AccountType/>
      </UserInfo>
      <UserInfo>
        <DisplayName>Lazzara, Jerry</DisplayName>
        <AccountId>13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6AA8D1ED25394791BC6904629B5CE2" ma:contentTypeVersion="11" ma:contentTypeDescription="Create a new document." ma:contentTypeScope="" ma:versionID="7012e06f7062803195aff8ebd99498dd">
  <xsd:schema xmlns:xsd="http://www.w3.org/2001/XMLSchema" xmlns:xs="http://www.w3.org/2001/XMLSchema" xmlns:p="http://schemas.microsoft.com/office/2006/metadata/properties" xmlns:ns2="edc46807-f1a3-4714-8217-6427de0ddc7a" xmlns:ns3="7df11453-da40-4578-85f0-e7dfd74dba18" targetNamespace="http://schemas.microsoft.com/office/2006/metadata/properties" ma:root="true" ma:fieldsID="20507df401f0be320da5473137e47d7d" ns2:_="" ns3:_="">
    <xsd:import namespace="edc46807-f1a3-4714-8217-6427de0ddc7a"/>
    <xsd:import namespace="7df11453-da40-4578-85f0-e7dfd74dba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c46807-f1a3-4714-8217-6427de0dd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f11453-da40-4578-85f0-e7dfd74dba1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DD6224-D50A-464B-85C9-CC0E02B7F6CB}">
  <ds:schemaRefs>
    <ds:schemaRef ds:uri="http://schemas.microsoft.com/office/2006/metadata/properties"/>
    <ds:schemaRef ds:uri="http://schemas.microsoft.com/office/infopath/2007/PartnerControls"/>
    <ds:schemaRef ds:uri="7df11453-da40-4578-85f0-e7dfd74dba18"/>
  </ds:schemaRefs>
</ds:datastoreItem>
</file>

<file path=customXml/itemProps2.xml><?xml version="1.0" encoding="utf-8"?>
<ds:datastoreItem xmlns:ds="http://schemas.openxmlformats.org/officeDocument/2006/customXml" ds:itemID="{E3A0AF03-E3F8-457A-8507-393EE88EB2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c46807-f1a3-4714-8217-6427de0ddc7a"/>
    <ds:schemaRef ds:uri="7df11453-da40-4578-85f0-e7dfd74dba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5BF04C-CA4E-4F4F-A797-0B95328BF6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Fed COVID-19 Relief Summary</vt:lpstr>
      <vt:lpstr>Public Universities CRRSA</vt:lpstr>
      <vt:lpstr>Public Universities</vt:lpstr>
      <vt:lpstr>Comm Colleges CRRSA</vt:lpstr>
      <vt:lpstr>Comm Colleges</vt:lpstr>
      <vt:lpstr>Not For Profit CRRSA</vt:lpstr>
      <vt:lpstr>Not For Profit</vt:lpstr>
      <vt:lpstr>Private For Profit CRRSA</vt:lpstr>
      <vt:lpstr>Private For Profit</vt:lpstr>
      <vt:lpstr>MSI CARES Allocation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McDaniel, Ben</dc:creator>
  <cp:keywords/>
  <dc:description/>
  <cp:lastModifiedBy>Harry Weaver</cp:lastModifiedBy>
  <cp:revision/>
  <dcterms:created xsi:type="dcterms:W3CDTF">2020-03-26T09:33:05Z</dcterms:created>
  <dcterms:modified xsi:type="dcterms:W3CDTF">2021-02-02T17:20:45Z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0x010100906AA8D1ED25394791BC6904629B5CE2</vt:lpwstr>
  </property>
</Properties>
</file>