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KatieLynneMorton/Desktop/Materials sent to WG  Members/"/>
    </mc:Choice>
  </mc:AlternateContent>
  <xr:revisionPtr revIDLastSave="0" documentId="8_{8DB649F6-F472-AE47-883C-394F1C1ED4BA}" xr6:coauthVersionLast="36" xr6:coauthVersionMax="36" xr10:uidLastSave="{00000000-0000-0000-0000-000000000000}"/>
  <bookViews>
    <workbookView xWindow="0" yWindow="500" windowWidth="26520" windowHeight="16280" activeTab="8" xr2:uid="{54ABD18C-CDF9-4B87-B83F-FF2E870C15A5}"/>
  </bookViews>
  <sheets>
    <sheet name="Table 1" sheetId="1" r:id="rId1"/>
    <sheet name="Table 2" sheetId="2" r:id="rId2"/>
    <sheet name="Table 3" sheetId="3" r:id="rId3"/>
    <sheet name="Table 4" sheetId="4" r:id="rId4"/>
    <sheet name="Table 5" sheetId="10" r:id="rId5"/>
    <sheet name="Table 6-A" sheetId="6" r:id="rId6"/>
    <sheet name="Table 6-B" sheetId="12" r:id="rId7"/>
    <sheet name="Table 7-A" sheetId="13" r:id="rId8"/>
    <sheet name="Table 7-B" sheetId="14" r:id="rId9"/>
  </sheets>
  <definedNames>
    <definedName name="_xlnm.Print_Area" localSheetId="0">'Table 1'!$A$1:$I$21</definedName>
    <definedName name="_xlnm.Print_Area" localSheetId="3">'Table 4'!$A$1:$K$92</definedName>
    <definedName name="_xlnm.Print_Area" localSheetId="4">'Table 5'!$A$23:$H$44</definedName>
    <definedName name="_xlnm.Print_Area" localSheetId="5">'Table 6-A'!$A$21:$L$47</definedName>
    <definedName name="_xlnm.Print_Area" localSheetId="6">'Table 6-B'!$A$21:$L$48</definedName>
    <definedName name="_xlnm.Print_Area" localSheetId="7">'Table 7-A'!$A$16:$F$68</definedName>
    <definedName name="_xlnm.Print_Area" localSheetId="8">'Table 7-B'!$A$16:$F$68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4" l="1"/>
  <c r="E2" i="14"/>
  <c r="D2" i="14"/>
  <c r="C2" i="14"/>
  <c r="B2" i="14"/>
  <c r="F2" i="13"/>
  <c r="E2" i="13"/>
  <c r="D2" i="13"/>
  <c r="C2" i="13"/>
  <c r="B2" i="13"/>
  <c r="J2" i="12"/>
  <c r="H2" i="12"/>
  <c r="F2" i="12"/>
  <c r="D2" i="12"/>
  <c r="B2" i="12"/>
  <c r="H3" i="6"/>
  <c r="H4" i="6"/>
  <c r="H5" i="6"/>
  <c r="H6" i="6"/>
  <c r="H7" i="6"/>
  <c r="H8" i="6"/>
  <c r="H9" i="6"/>
  <c r="H34" i="6" s="1"/>
  <c r="H10" i="6"/>
  <c r="H11" i="6"/>
  <c r="H12" i="6"/>
  <c r="H13" i="6"/>
  <c r="H38" i="6" s="1"/>
  <c r="H14" i="6"/>
  <c r="H15" i="6"/>
  <c r="H17" i="6"/>
  <c r="H18" i="6"/>
  <c r="B2" i="6"/>
  <c r="D2" i="6"/>
  <c r="F2" i="6"/>
  <c r="H2" i="6"/>
  <c r="J2" i="6"/>
  <c r="I5" i="4"/>
  <c r="F5" i="4"/>
  <c r="L5" i="3"/>
  <c r="I5" i="3"/>
  <c r="F5" i="3"/>
  <c r="C20" i="14"/>
  <c r="D20" i="14"/>
  <c r="E20" i="14"/>
  <c r="F20" i="14"/>
  <c r="B20" i="14"/>
  <c r="C20" i="13"/>
  <c r="D20" i="13"/>
  <c r="E20" i="13"/>
  <c r="F20" i="13"/>
  <c r="B20" i="13"/>
  <c r="J25" i="12"/>
  <c r="H25" i="12"/>
  <c r="F25" i="12"/>
  <c r="D25" i="12"/>
  <c r="B25" i="12"/>
  <c r="J25" i="6"/>
  <c r="H25" i="6"/>
  <c r="F25" i="6"/>
  <c r="D25" i="6"/>
  <c r="B25" i="6"/>
  <c r="C27" i="10"/>
  <c r="D27" i="10"/>
  <c r="E27" i="10"/>
  <c r="F27" i="10"/>
  <c r="B27" i="10"/>
  <c r="B16" i="10"/>
  <c r="E3" i="14"/>
  <c r="E4" i="14"/>
  <c r="E5" i="14"/>
  <c r="E6" i="14"/>
  <c r="E7" i="14"/>
  <c r="E8" i="14"/>
  <c r="E9" i="14"/>
  <c r="E10" i="14"/>
  <c r="E11" i="14"/>
  <c r="E12" i="14"/>
  <c r="E13" i="14"/>
  <c r="C36" i="14"/>
  <c r="C52" i="14"/>
  <c r="D36" i="14"/>
  <c r="D52" i="14"/>
  <c r="E36" i="14"/>
  <c r="E52" i="14"/>
  <c r="F36" i="14"/>
  <c r="F52" i="14"/>
  <c r="B36" i="14"/>
  <c r="B52" i="14"/>
  <c r="M3" i="14"/>
  <c r="L3" i="14"/>
  <c r="K3" i="14"/>
  <c r="J3" i="14"/>
  <c r="I3" i="14"/>
  <c r="M2" i="14"/>
  <c r="L2" i="14"/>
  <c r="K2" i="14"/>
  <c r="J2" i="14"/>
  <c r="I2" i="14"/>
  <c r="C36" i="13"/>
  <c r="C52" i="13"/>
  <c r="D36" i="13"/>
  <c r="D52" i="13"/>
  <c r="E36" i="13"/>
  <c r="E52" i="13"/>
  <c r="F36" i="13"/>
  <c r="F52" i="13"/>
  <c r="B36" i="13"/>
  <c r="B52" i="13"/>
  <c r="E13" i="13"/>
  <c r="E12" i="13"/>
  <c r="E11" i="13"/>
  <c r="E10" i="13"/>
  <c r="E9" i="13"/>
  <c r="E8" i="13"/>
  <c r="E7" i="13"/>
  <c r="E6" i="13"/>
  <c r="E5" i="13"/>
  <c r="E4" i="13"/>
  <c r="E3" i="13"/>
  <c r="M3" i="13"/>
  <c r="L3" i="13"/>
  <c r="K3" i="13"/>
  <c r="J3" i="13"/>
  <c r="I3" i="13"/>
  <c r="M2" i="13"/>
  <c r="L2" i="13"/>
  <c r="K2" i="13"/>
  <c r="J2" i="13"/>
  <c r="I2" i="13"/>
  <c r="H18" i="12"/>
  <c r="H17" i="12"/>
  <c r="H15" i="12"/>
  <c r="H14" i="12"/>
  <c r="H13" i="12"/>
  <c r="H12" i="12"/>
  <c r="H11" i="12"/>
  <c r="H10" i="12"/>
  <c r="H9" i="12"/>
  <c r="H8" i="12"/>
  <c r="H7" i="12"/>
  <c r="H32" i="12" s="1"/>
  <c r="H6" i="12"/>
  <c r="H5" i="12"/>
  <c r="H4" i="12"/>
  <c r="H3" i="12"/>
  <c r="R3" i="12"/>
  <c r="Q3" i="12"/>
  <c r="P3" i="12"/>
  <c r="O3" i="12"/>
  <c r="N3" i="12"/>
  <c r="R2" i="12"/>
  <c r="Q2" i="12"/>
  <c r="P2" i="12"/>
  <c r="O2" i="12"/>
  <c r="N2" i="12"/>
  <c r="R3" i="6"/>
  <c r="R4" i="6"/>
  <c r="Q3" i="6"/>
  <c r="P3" i="6"/>
  <c r="O3" i="6"/>
  <c r="N3" i="6"/>
  <c r="R2" i="6"/>
  <c r="Q2" i="6"/>
  <c r="P2" i="6"/>
  <c r="O2" i="6"/>
  <c r="N2" i="6"/>
  <c r="K4" i="10"/>
  <c r="E15" i="10"/>
  <c r="E14" i="10"/>
  <c r="E39" i="10" s="1"/>
  <c r="E13" i="10"/>
  <c r="E38" i="10" s="1"/>
  <c r="E32" i="10" s="1"/>
  <c r="E12" i="10"/>
  <c r="E11" i="10"/>
  <c r="E10" i="10"/>
  <c r="E9" i="10"/>
  <c r="E8" i="10"/>
  <c r="E6" i="10"/>
  <c r="E5" i="10"/>
  <c r="E16" i="10" s="1"/>
  <c r="E41" i="10" s="1"/>
  <c r="F6" i="10"/>
  <c r="G6" i="10" s="1"/>
  <c r="H6" i="10" s="1"/>
  <c r="B33" i="10"/>
  <c r="B37" i="10"/>
  <c r="B41" i="10"/>
  <c r="B35" i="10"/>
  <c r="B36" i="10"/>
  <c r="B40" i="10"/>
  <c r="B30" i="10"/>
  <c r="B34" i="10"/>
  <c r="B38" i="10"/>
  <c r="B31" i="10"/>
  <c r="B39" i="10"/>
  <c r="B32" i="10"/>
  <c r="O4" i="10"/>
  <c r="F13" i="14"/>
  <c r="F12" i="14"/>
  <c r="F11" i="14"/>
  <c r="F10" i="14"/>
  <c r="F9" i="14"/>
  <c r="F8" i="14"/>
  <c r="F7" i="14"/>
  <c r="F6" i="14"/>
  <c r="F5" i="14"/>
  <c r="F4" i="14"/>
  <c r="F3" i="14"/>
  <c r="F23" i="14"/>
  <c r="F13" i="13"/>
  <c r="F12" i="13"/>
  <c r="F11" i="13"/>
  <c r="F10" i="13"/>
  <c r="F9" i="13"/>
  <c r="F8" i="13"/>
  <c r="F7" i="13"/>
  <c r="F6" i="13"/>
  <c r="F5" i="13"/>
  <c r="F4" i="13"/>
  <c r="F3" i="13"/>
  <c r="B66" i="14"/>
  <c r="E14" i="14"/>
  <c r="M4" i="14"/>
  <c r="L4" i="14"/>
  <c r="E32" i="14"/>
  <c r="K4" i="14"/>
  <c r="D27" i="14"/>
  <c r="J4" i="14"/>
  <c r="I4" i="14"/>
  <c r="B31" i="14"/>
  <c r="B47" i="14"/>
  <c r="M4" i="13"/>
  <c r="L4" i="13"/>
  <c r="E29" i="13"/>
  <c r="K4" i="13"/>
  <c r="D23" i="13"/>
  <c r="J4" i="13"/>
  <c r="I4" i="13"/>
  <c r="B30" i="13"/>
  <c r="B46" i="13"/>
  <c r="J18" i="12"/>
  <c r="J17" i="12"/>
  <c r="J16" i="12" s="1"/>
  <c r="J41" i="12" s="1"/>
  <c r="L41" i="12" s="1"/>
  <c r="J15" i="12"/>
  <c r="J14" i="12"/>
  <c r="J39" i="12" s="1"/>
  <c r="J13" i="12"/>
  <c r="J12" i="12"/>
  <c r="J11" i="12"/>
  <c r="J10" i="12"/>
  <c r="J35" i="12" s="1"/>
  <c r="J9" i="12"/>
  <c r="J8" i="12"/>
  <c r="J7" i="12"/>
  <c r="J6" i="12"/>
  <c r="J5" i="12"/>
  <c r="J4" i="12"/>
  <c r="J3" i="12"/>
  <c r="H16" i="12"/>
  <c r="R4" i="12"/>
  <c r="Q4" i="12"/>
  <c r="H34" i="12"/>
  <c r="P4" i="12"/>
  <c r="O4" i="12"/>
  <c r="D34" i="12"/>
  <c r="N4" i="12"/>
  <c r="B39" i="12"/>
  <c r="Q4" i="6"/>
  <c r="P4" i="6"/>
  <c r="F38" i="6"/>
  <c r="O4" i="6"/>
  <c r="D40" i="6"/>
  <c r="N4" i="6"/>
  <c r="B36" i="6"/>
  <c r="N4" i="10"/>
  <c r="M4" i="10"/>
  <c r="L4" i="10"/>
  <c r="J18" i="6"/>
  <c r="J17" i="6"/>
  <c r="J15" i="6"/>
  <c r="J40" i="6" s="1"/>
  <c r="L40" i="6" s="1"/>
  <c r="J14" i="6"/>
  <c r="J39" i="6" s="1"/>
  <c r="J13" i="6"/>
  <c r="J12" i="6"/>
  <c r="J37" i="6" s="1"/>
  <c r="J11" i="6"/>
  <c r="J10" i="6"/>
  <c r="J35" i="6" s="1"/>
  <c r="J9" i="6"/>
  <c r="J34" i="6"/>
  <c r="J8" i="6"/>
  <c r="J7" i="6"/>
  <c r="J6" i="6"/>
  <c r="J5" i="6"/>
  <c r="J30" i="6"/>
  <c r="L30" i="6" s="1"/>
  <c r="J4" i="6"/>
  <c r="J19" i="6" s="1"/>
  <c r="J3" i="6"/>
  <c r="J28" i="6"/>
  <c r="J33" i="6"/>
  <c r="L33" i="6" s="1"/>
  <c r="D31" i="14"/>
  <c r="D47" i="14"/>
  <c r="D63" i="14"/>
  <c r="B28" i="6"/>
  <c r="L28" i="6"/>
  <c r="H40" i="6"/>
  <c r="H28" i="6"/>
  <c r="J31" i="6"/>
  <c r="L31" i="6" s="1"/>
  <c r="C30" i="14"/>
  <c r="C26" i="14"/>
  <c r="C32" i="14"/>
  <c r="F26" i="14"/>
  <c r="B38" i="6"/>
  <c r="B41" i="6"/>
  <c r="B35" i="6"/>
  <c r="J36" i="6"/>
  <c r="L36" i="6" s="1"/>
  <c r="D33" i="14"/>
  <c r="D26" i="14"/>
  <c r="C27" i="14"/>
  <c r="F30" i="13"/>
  <c r="F46" i="13"/>
  <c r="F62" i="13"/>
  <c r="F39" i="12"/>
  <c r="F36" i="12"/>
  <c r="J28" i="12"/>
  <c r="B24" i="14"/>
  <c r="B40" i="14"/>
  <c r="D30" i="14"/>
  <c r="C24" i="14"/>
  <c r="C31" i="14"/>
  <c r="C47" i="14"/>
  <c r="C63" i="14"/>
  <c r="F31" i="6"/>
  <c r="B31" i="6"/>
  <c r="B39" i="6"/>
  <c r="F39" i="6"/>
  <c r="H33" i="6"/>
  <c r="H29" i="6"/>
  <c r="H37" i="6"/>
  <c r="F35" i="6"/>
  <c r="B32" i="6"/>
  <c r="B40" i="6"/>
  <c r="F31" i="14"/>
  <c r="F32" i="14"/>
  <c r="C23" i="14"/>
  <c r="F24" i="14"/>
  <c r="B28" i="14"/>
  <c r="B44" i="14"/>
  <c r="D23" i="14"/>
  <c r="C28" i="14"/>
  <c r="B32" i="14"/>
  <c r="B48" i="14"/>
  <c r="F28" i="14"/>
  <c r="F14" i="14"/>
  <c r="D33" i="6"/>
  <c r="D37" i="6"/>
  <c r="F32" i="6"/>
  <c r="F40" i="6"/>
  <c r="D34" i="6"/>
  <c r="H31" i="6"/>
  <c r="F29" i="6"/>
  <c r="F33" i="6"/>
  <c r="F37" i="6"/>
  <c r="F41" i="6"/>
  <c r="D31" i="6"/>
  <c r="D35" i="6"/>
  <c r="D39" i="6"/>
  <c r="B29" i="6"/>
  <c r="B33" i="6"/>
  <c r="B37" i="6"/>
  <c r="D29" i="6"/>
  <c r="D41" i="6"/>
  <c r="F28" i="6"/>
  <c r="F36" i="6"/>
  <c r="D30" i="6"/>
  <c r="D38" i="6"/>
  <c r="H32" i="6"/>
  <c r="H36" i="6"/>
  <c r="F30" i="6"/>
  <c r="F34" i="6"/>
  <c r="D28" i="6"/>
  <c r="D32" i="6"/>
  <c r="D36" i="6"/>
  <c r="B30" i="6"/>
  <c r="B34" i="6"/>
  <c r="L34" i="6"/>
  <c r="D24" i="13"/>
  <c r="E25" i="14"/>
  <c r="B25" i="14"/>
  <c r="B41" i="14"/>
  <c r="E26" i="14"/>
  <c r="F29" i="14"/>
  <c r="E23" i="14"/>
  <c r="D24" i="14"/>
  <c r="C25" i="14"/>
  <c r="B26" i="14"/>
  <c r="B42" i="14"/>
  <c r="E27" i="14"/>
  <c r="D28" i="14"/>
  <c r="C29" i="14"/>
  <c r="B30" i="14"/>
  <c r="B46" i="14"/>
  <c r="F30" i="14"/>
  <c r="E31" i="14"/>
  <c r="E47" i="14"/>
  <c r="E63" i="14"/>
  <c r="D32" i="14"/>
  <c r="C33" i="14"/>
  <c r="E29" i="14"/>
  <c r="E33" i="14"/>
  <c r="F25" i="14"/>
  <c r="B29" i="14"/>
  <c r="B45" i="14"/>
  <c r="E30" i="14"/>
  <c r="B33" i="14"/>
  <c r="B49" i="14"/>
  <c r="F33" i="14"/>
  <c r="B23" i="14"/>
  <c r="F39" i="14"/>
  <c r="E24" i="14"/>
  <c r="D25" i="14"/>
  <c r="B27" i="14"/>
  <c r="B43" i="14"/>
  <c r="F27" i="14"/>
  <c r="E28" i="14"/>
  <c r="D29" i="14"/>
  <c r="E28" i="13"/>
  <c r="F33" i="13"/>
  <c r="D33" i="13"/>
  <c r="F26" i="13"/>
  <c r="E23" i="13"/>
  <c r="D25" i="13"/>
  <c r="D26" i="13"/>
  <c r="D31" i="13"/>
  <c r="D30" i="13"/>
  <c r="D46" i="13"/>
  <c r="D62" i="13"/>
  <c r="E27" i="13"/>
  <c r="E32" i="13"/>
  <c r="F32" i="13"/>
  <c r="C24" i="13"/>
  <c r="D29" i="13"/>
  <c r="E31" i="13"/>
  <c r="F24" i="13"/>
  <c r="E24" i="13"/>
  <c r="D27" i="13"/>
  <c r="C32" i="13"/>
  <c r="B31" i="13"/>
  <c r="B47" i="13"/>
  <c r="B27" i="13"/>
  <c r="B43" i="13"/>
  <c r="B23" i="13"/>
  <c r="D39" i="13"/>
  <c r="B32" i="13"/>
  <c r="B48" i="13"/>
  <c r="B28" i="13"/>
  <c r="B44" i="13"/>
  <c r="B24" i="13"/>
  <c r="B29" i="13"/>
  <c r="B25" i="13"/>
  <c r="B41" i="13"/>
  <c r="F31" i="13"/>
  <c r="F47" i="13"/>
  <c r="F63" i="13"/>
  <c r="E14" i="13"/>
  <c r="B26" i="13"/>
  <c r="B42" i="13"/>
  <c r="C28" i="13"/>
  <c r="B33" i="13"/>
  <c r="B49" i="13"/>
  <c r="F27" i="13"/>
  <c r="F23" i="13"/>
  <c r="F39" i="13"/>
  <c r="F55" i="13"/>
  <c r="F14" i="13"/>
  <c r="F25" i="13"/>
  <c r="C29" i="13"/>
  <c r="C25" i="13"/>
  <c r="C31" i="13"/>
  <c r="C27" i="13"/>
  <c r="C33" i="13"/>
  <c r="C30" i="13"/>
  <c r="C46" i="13"/>
  <c r="C62" i="13"/>
  <c r="C26" i="13"/>
  <c r="C23" i="13"/>
  <c r="F28" i="13"/>
  <c r="F29" i="13"/>
  <c r="F45" i="13"/>
  <c r="F61" i="13"/>
  <c r="E26" i="13"/>
  <c r="D28" i="13"/>
  <c r="D44" i="13"/>
  <c r="D60" i="13"/>
  <c r="E30" i="13"/>
  <c r="E46" i="13"/>
  <c r="E62" i="13"/>
  <c r="D32" i="13"/>
  <c r="E33" i="13"/>
  <c r="E25" i="13"/>
  <c r="L39" i="12"/>
  <c r="J32" i="12"/>
  <c r="L32" i="12" s="1"/>
  <c r="B41" i="12"/>
  <c r="D33" i="12"/>
  <c r="J40" i="12"/>
  <c r="H37" i="12"/>
  <c r="D41" i="12"/>
  <c r="D29" i="12"/>
  <c r="H33" i="12"/>
  <c r="F38" i="12"/>
  <c r="F41" i="12"/>
  <c r="H29" i="12"/>
  <c r="F35" i="12"/>
  <c r="D40" i="12"/>
  <c r="J33" i="12"/>
  <c r="J37" i="12"/>
  <c r="J30" i="12"/>
  <c r="L30" i="12" s="1"/>
  <c r="F31" i="12"/>
  <c r="D37" i="12"/>
  <c r="H40" i="12"/>
  <c r="J34" i="12"/>
  <c r="J38" i="12"/>
  <c r="B31" i="12"/>
  <c r="D28" i="12"/>
  <c r="B30" i="12"/>
  <c r="F30" i="12"/>
  <c r="D32" i="12"/>
  <c r="B34" i="12"/>
  <c r="F34" i="12"/>
  <c r="D36" i="12"/>
  <c r="D39" i="12"/>
  <c r="H39" i="12"/>
  <c r="J31" i="12"/>
  <c r="B38" i="12"/>
  <c r="B29" i="12"/>
  <c r="F29" i="12"/>
  <c r="J29" i="12"/>
  <c r="L29" i="12" s="1"/>
  <c r="D31" i="12"/>
  <c r="H31" i="12"/>
  <c r="B33" i="12"/>
  <c r="F33" i="12"/>
  <c r="D35" i="12"/>
  <c r="B37" i="12"/>
  <c r="F37" i="12"/>
  <c r="D38" i="12"/>
  <c r="H38" i="12"/>
  <c r="B40" i="12"/>
  <c r="F40" i="12"/>
  <c r="B35" i="12"/>
  <c r="B28" i="12"/>
  <c r="F28" i="12"/>
  <c r="D30" i="12"/>
  <c r="H30" i="12"/>
  <c r="B32" i="12"/>
  <c r="F32" i="12"/>
  <c r="B36" i="12"/>
  <c r="J16" i="6"/>
  <c r="J41" i="6"/>
  <c r="F41" i="14"/>
  <c r="C39" i="13"/>
  <c r="E40" i="14"/>
  <c r="E56" i="14"/>
  <c r="F43" i="13"/>
  <c r="F59" i="13"/>
  <c r="D45" i="14"/>
  <c r="D61" i="14"/>
  <c r="D48" i="13"/>
  <c r="D64" i="13"/>
  <c r="C39" i="14"/>
  <c r="E49" i="13"/>
  <c r="E65" i="13"/>
  <c r="C48" i="14"/>
  <c r="C64" i="14"/>
  <c r="F40" i="14"/>
  <c r="F56" i="14"/>
  <c r="F44" i="13"/>
  <c r="F60" i="13"/>
  <c r="C49" i="13"/>
  <c r="C65" i="13"/>
  <c r="E39" i="13"/>
  <c r="F42" i="14"/>
  <c r="F58" i="14"/>
  <c r="C40" i="14"/>
  <c r="C56" i="14"/>
  <c r="F47" i="14"/>
  <c r="F63" i="14"/>
  <c r="J19" i="12"/>
  <c r="K12" i="12" s="1"/>
  <c r="C49" i="14"/>
  <c r="C65" i="14"/>
  <c r="D49" i="14"/>
  <c r="D65" i="14"/>
  <c r="F49" i="14"/>
  <c r="F65" i="14"/>
  <c r="C42" i="13"/>
  <c r="C58" i="13"/>
  <c r="L33" i="12"/>
  <c r="E44" i="14"/>
  <c r="E60" i="14"/>
  <c r="D48" i="14"/>
  <c r="D64" i="14"/>
  <c r="F48" i="14"/>
  <c r="F64" i="14"/>
  <c r="E48" i="14"/>
  <c r="E64" i="14"/>
  <c r="C44" i="14"/>
  <c r="C60" i="14"/>
  <c r="D44" i="14"/>
  <c r="D60" i="14"/>
  <c r="C41" i="14"/>
  <c r="C57" i="14"/>
  <c r="F44" i="14"/>
  <c r="F60" i="14"/>
  <c r="D43" i="14"/>
  <c r="D59" i="14"/>
  <c r="D41" i="14"/>
  <c r="D57" i="14"/>
  <c r="F57" i="14"/>
  <c r="E41" i="14"/>
  <c r="E57" i="14"/>
  <c r="F43" i="14"/>
  <c r="F59" i="14"/>
  <c r="C45" i="14"/>
  <c r="C61" i="14"/>
  <c r="F45" i="14"/>
  <c r="F61" i="14"/>
  <c r="B42" i="6"/>
  <c r="C34" i="6"/>
  <c r="F42" i="6"/>
  <c r="D42" i="6"/>
  <c r="E28" i="6"/>
  <c r="E41" i="13"/>
  <c r="E57" i="13"/>
  <c r="C45" i="13"/>
  <c r="C61" i="13"/>
  <c r="E55" i="13"/>
  <c r="E44" i="13"/>
  <c r="E60" i="13"/>
  <c r="E42" i="13"/>
  <c r="E58" i="13"/>
  <c r="C55" i="13"/>
  <c r="F41" i="13"/>
  <c r="F57" i="13"/>
  <c r="F48" i="13"/>
  <c r="F64" i="13"/>
  <c r="F42" i="13"/>
  <c r="F58" i="13"/>
  <c r="C40" i="13"/>
  <c r="C56" i="13"/>
  <c r="C43" i="13"/>
  <c r="C59" i="13"/>
  <c r="F40" i="13"/>
  <c r="F56" i="13"/>
  <c r="D47" i="13"/>
  <c r="D63" i="13"/>
  <c r="C47" i="13"/>
  <c r="C63" i="13"/>
  <c r="C44" i="13"/>
  <c r="C60" i="13"/>
  <c r="C48" i="13"/>
  <c r="C64" i="13"/>
  <c r="E47" i="13"/>
  <c r="E63" i="13"/>
  <c r="E48" i="13"/>
  <c r="E64" i="13"/>
  <c r="D42" i="13"/>
  <c r="D58" i="13"/>
  <c r="D49" i="13"/>
  <c r="D65" i="13"/>
  <c r="B40" i="13"/>
  <c r="D40" i="13"/>
  <c r="D56" i="13"/>
  <c r="E40" i="13"/>
  <c r="E56" i="13"/>
  <c r="C41" i="13"/>
  <c r="C57" i="13"/>
  <c r="B45" i="13"/>
  <c r="E45" i="13"/>
  <c r="E61" i="13"/>
  <c r="B39" i="13"/>
  <c r="D43" i="13"/>
  <c r="D59" i="13"/>
  <c r="D45" i="13"/>
  <c r="D61" i="13"/>
  <c r="E43" i="13"/>
  <c r="E59" i="13"/>
  <c r="D41" i="13"/>
  <c r="D57" i="13"/>
  <c r="F49" i="13"/>
  <c r="F65" i="13"/>
  <c r="D46" i="14"/>
  <c r="D62" i="14"/>
  <c r="C46" i="14"/>
  <c r="C62" i="14"/>
  <c r="F34" i="14"/>
  <c r="E46" i="14"/>
  <c r="E62" i="14"/>
  <c r="E49" i="14"/>
  <c r="E65" i="14"/>
  <c r="E42" i="14"/>
  <c r="E58" i="14"/>
  <c r="D42" i="14"/>
  <c r="D58" i="14"/>
  <c r="C43" i="14"/>
  <c r="C59" i="14"/>
  <c r="E39" i="14"/>
  <c r="E34" i="14"/>
  <c r="C55" i="14"/>
  <c r="C42" i="14"/>
  <c r="C58" i="14"/>
  <c r="B39" i="14"/>
  <c r="B50" i="14"/>
  <c r="B34" i="14"/>
  <c r="E45" i="14"/>
  <c r="E61" i="14"/>
  <c r="F46" i="14"/>
  <c r="F62" i="14"/>
  <c r="E43" i="14"/>
  <c r="E59" i="14"/>
  <c r="D40" i="14"/>
  <c r="D56" i="14"/>
  <c r="D34" i="14"/>
  <c r="D39" i="14"/>
  <c r="C34" i="14"/>
  <c r="E34" i="13"/>
  <c r="C34" i="13"/>
  <c r="B34" i="13"/>
  <c r="D34" i="13"/>
  <c r="L38" i="12"/>
  <c r="L34" i="12"/>
  <c r="F42" i="12"/>
  <c r="G30" i="12"/>
  <c r="B42" i="12"/>
  <c r="C28" i="12"/>
  <c r="D42" i="12"/>
  <c r="E35" i="12"/>
  <c r="L40" i="12"/>
  <c r="L28" i="12"/>
  <c r="B50" i="13"/>
  <c r="B66" i="13"/>
  <c r="E37" i="6"/>
  <c r="E31" i="6"/>
  <c r="E36" i="6"/>
  <c r="E38" i="6"/>
  <c r="E32" i="6"/>
  <c r="E39" i="6"/>
  <c r="E40" i="6"/>
  <c r="E41" i="6"/>
  <c r="E35" i="6"/>
  <c r="E34" i="6"/>
  <c r="E42" i="6"/>
  <c r="E30" i="6"/>
  <c r="E33" i="6"/>
  <c r="G39" i="6"/>
  <c r="G40" i="6"/>
  <c r="G42" i="6"/>
  <c r="G37" i="6"/>
  <c r="G28" i="6"/>
  <c r="G29" i="6"/>
  <c r="G30" i="6"/>
  <c r="G31" i="6"/>
  <c r="G38" i="6"/>
  <c r="G32" i="6"/>
  <c r="G33" i="6"/>
  <c r="G34" i="6"/>
  <c r="G35" i="6"/>
  <c r="G36" i="6"/>
  <c r="G41" i="6"/>
  <c r="C42" i="6"/>
  <c r="C31" i="6"/>
  <c r="C36" i="6"/>
  <c r="C33" i="6"/>
  <c r="C32" i="6"/>
  <c r="C30" i="6"/>
  <c r="C39" i="6"/>
  <c r="C40" i="6"/>
  <c r="C37" i="6"/>
  <c r="C38" i="6"/>
  <c r="C28" i="6"/>
  <c r="C35" i="6"/>
  <c r="C41" i="6"/>
  <c r="C29" i="6"/>
  <c r="E29" i="6"/>
  <c r="E50" i="13"/>
  <c r="E66" i="13"/>
  <c r="D55" i="13"/>
  <c r="D50" i="13"/>
  <c r="D66" i="13"/>
  <c r="F50" i="13"/>
  <c r="F66" i="13"/>
  <c r="C50" i="13"/>
  <c r="C66" i="13"/>
  <c r="F55" i="14"/>
  <c r="F50" i="14"/>
  <c r="F66" i="14"/>
  <c r="D55" i="14"/>
  <c r="D50" i="14"/>
  <c r="D66" i="14"/>
  <c r="E50" i="14"/>
  <c r="E66" i="14"/>
  <c r="E55" i="14"/>
  <c r="C50" i="14"/>
  <c r="C66" i="14"/>
  <c r="F34" i="13"/>
  <c r="G32" i="12"/>
  <c r="G34" i="12"/>
  <c r="C29" i="12"/>
  <c r="G29" i="12"/>
  <c r="G37" i="12"/>
  <c r="C35" i="12"/>
  <c r="G33" i="12"/>
  <c r="E30" i="12"/>
  <c r="E36" i="12"/>
  <c r="E38" i="12"/>
  <c r="G36" i="12"/>
  <c r="G40" i="12"/>
  <c r="E39" i="12"/>
  <c r="C33" i="12"/>
  <c r="C36" i="12"/>
  <c r="C38" i="12"/>
  <c r="C40" i="12"/>
  <c r="C30" i="12"/>
  <c r="E28" i="12"/>
  <c r="C37" i="12"/>
  <c r="C34" i="12"/>
  <c r="C31" i="12"/>
  <c r="E42" i="12"/>
  <c r="E41" i="12"/>
  <c r="E33" i="12"/>
  <c r="E40" i="12"/>
  <c r="E37" i="12"/>
  <c r="E34" i="12"/>
  <c r="E29" i="12"/>
  <c r="E31" i="12"/>
  <c r="C42" i="12"/>
  <c r="C41" i="12"/>
  <c r="C39" i="12"/>
  <c r="G42" i="12"/>
  <c r="G39" i="12"/>
  <c r="G35" i="12"/>
  <c r="G41" i="12"/>
  <c r="G31" i="12"/>
  <c r="G38" i="12"/>
  <c r="E32" i="12"/>
  <c r="C32" i="12"/>
  <c r="G28" i="12"/>
  <c r="C33" i="10"/>
  <c r="D36" i="10"/>
  <c r="F5" i="10"/>
  <c r="F30" i="10" s="1"/>
  <c r="G30" i="10" s="1"/>
  <c r="H30" i="10" s="1"/>
  <c r="G5" i="10"/>
  <c r="H5" i="10" s="1"/>
  <c r="F9" i="10"/>
  <c r="G9" i="10"/>
  <c r="H9" i="10"/>
  <c r="F10" i="10"/>
  <c r="F35" i="10"/>
  <c r="G35" i="10"/>
  <c r="H35" i="10"/>
  <c r="F11" i="10"/>
  <c r="G11" i="10"/>
  <c r="H11" i="10"/>
  <c r="F12" i="10"/>
  <c r="G12" i="10" s="1"/>
  <c r="H12" i="10" s="1"/>
  <c r="F13" i="10"/>
  <c r="F38" i="10" s="1"/>
  <c r="G38" i="10" s="1"/>
  <c r="H38" i="10" s="1"/>
  <c r="F14" i="10"/>
  <c r="F39" i="10" s="1"/>
  <c r="G39" i="10" s="1"/>
  <c r="H39" i="10" s="1"/>
  <c r="F15" i="10"/>
  <c r="F40" i="10" s="1"/>
  <c r="G40" i="10" s="1"/>
  <c r="H40" i="10" s="1"/>
  <c r="F8" i="10"/>
  <c r="F33" i="10" s="1"/>
  <c r="E36" i="10"/>
  <c r="C39" i="10"/>
  <c r="D40" i="10"/>
  <c r="D39" i="10"/>
  <c r="D38" i="10"/>
  <c r="D37" i="10"/>
  <c r="F36" i="10"/>
  <c r="G36" i="10"/>
  <c r="H36" i="10"/>
  <c r="D35" i="10"/>
  <c r="D34" i="10"/>
  <c r="D33" i="10"/>
  <c r="D31" i="10"/>
  <c r="D30" i="10"/>
  <c r="D16" i="10"/>
  <c r="D41" i="10"/>
  <c r="C16" i="10"/>
  <c r="D32" i="10"/>
  <c r="G13" i="10"/>
  <c r="H13" i="10"/>
  <c r="F34" i="10"/>
  <c r="G34" i="10"/>
  <c r="H34" i="10"/>
  <c r="E33" i="10"/>
  <c r="E40" i="10"/>
  <c r="E31" i="10"/>
  <c r="E30" i="10"/>
  <c r="G14" i="10"/>
  <c r="H14" i="10" s="1"/>
  <c r="G10" i="10"/>
  <c r="H10" i="10"/>
  <c r="C30" i="10"/>
  <c r="C34" i="10"/>
  <c r="C41" i="10"/>
  <c r="C31" i="10"/>
  <c r="C36" i="10"/>
  <c r="C38" i="10"/>
  <c r="E35" i="10"/>
  <c r="C37" i="10"/>
  <c r="C40" i="10"/>
  <c r="E34" i="10"/>
  <c r="C35" i="10"/>
  <c r="E37" i="10"/>
  <c r="C32" i="10"/>
  <c r="K12" i="6" l="1"/>
  <c r="K16" i="6"/>
  <c r="K17" i="6"/>
  <c r="K6" i="6"/>
  <c r="K3" i="6"/>
  <c r="K9" i="6"/>
  <c r="K14" i="6"/>
  <c r="K5" i="6"/>
  <c r="L35" i="6"/>
  <c r="K35" i="6"/>
  <c r="L39" i="6"/>
  <c r="K7" i="6"/>
  <c r="K4" i="12"/>
  <c r="K8" i="12"/>
  <c r="H35" i="6"/>
  <c r="K5" i="12"/>
  <c r="K11" i="6"/>
  <c r="H30" i="6"/>
  <c r="H19" i="6"/>
  <c r="K14" i="12"/>
  <c r="L41" i="6"/>
  <c r="L31" i="12"/>
  <c r="J42" i="6"/>
  <c r="K33" i="6" s="1"/>
  <c r="K34" i="6"/>
  <c r="H41" i="12"/>
  <c r="K6" i="12"/>
  <c r="L35" i="12"/>
  <c r="H35" i="12"/>
  <c r="H16" i="6"/>
  <c r="K9" i="12"/>
  <c r="K13" i="12"/>
  <c r="K17" i="12"/>
  <c r="K4" i="6"/>
  <c r="H39" i="6"/>
  <c r="I14" i="6"/>
  <c r="K18" i="12"/>
  <c r="K38" i="12"/>
  <c r="J32" i="6"/>
  <c r="J29" i="6"/>
  <c r="K8" i="6"/>
  <c r="K3" i="12"/>
  <c r="K16" i="12"/>
  <c r="K10" i="12"/>
  <c r="K10" i="6"/>
  <c r="J42" i="12"/>
  <c r="K28" i="12"/>
  <c r="J38" i="6"/>
  <c r="K13" i="6"/>
  <c r="K18" i="6"/>
  <c r="K7" i="12"/>
  <c r="J36" i="12"/>
  <c r="K11" i="12"/>
  <c r="K15" i="12"/>
  <c r="H19" i="12"/>
  <c r="H28" i="12"/>
  <c r="H36" i="12"/>
  <c r="K31" i="6"/>
  <c r="K15" i="6"/>
  <c r="G33" i="10"/>
  <c r="F16" i="10"/>
  <c r="F31" i="10"/>
  <c r="G31" i="10" s="1"/>
  <c r="H31" i="10" s="1"/>
  <c r="F37" i="10"/>
  <c r="G37" i="10" s="1"/>
  <c r="H37" i="10" s="1"/>
  <c r="G8" i="10"/>
  <c r="H8" i="10" s="1"/>
  <c r="G15" i="10"/>
  <c r="H15" i="10" s="1"/>
  <c r="I18" i="12" l="1"/>
  <c r="I13" i="12"/>
  <c r="I8" i="12"/>
  <c r="I5" i="12"/>
  <c r="I14" i="12"/>
  <c r="I4" i="12"/>
  <c r="I15" i="12"/>
  <c r="I12" i="12"/>
  <c r="I17" i="12"/>
  <c r="I9" i="12"/>
  <c r="I6" i="12"/>
  <c r="I7" i="12"/>
  <c r="I10" i="12"/>
  <c r="I11" i="6"/>
  <c r="I12" i="6"/>
  <c r="I8" i="6"/>
  <c r="I17" i="6"/>
  <c r="I3" i="6"/>
  <c r="I7" i="6"/>
  <c r="I4" i="6"/>
  <c r="I15" i="6"/>
  <c r="I5" i="6"/>
  <c r="K29" i="12"/>
  <c r="K42" i="12"/>
  <c r="K34" i="12"/>
  <c r="K33" i="12"/>
  <c r="K37" i="12"/>
  <c r="L42" i="12"/>
  <c r="K40" i="12"/>
  <c r="K30" i="12"/>
  <c r="K19" i="6"/>
  <c r="I9" i="6"/>
  <c r="L29" i="6"/>
  <c r="K29" i="6"/>
  <c r="I16" i="6"/>
  <c r="H41" i="6"/>
  <c r="K39" i="12"/>
  <c r="I16" i="12"/>
  <c r="K31" i="12"/>
  <c r="K32" i="12"/>
  <c r="I18" i="6"/>
  <c r="K30" i="6"/>
  <c r="K40" i="6"/>
  <c r="K42" i="6"/>
  <c r="K37" i="6"/>
  <c r="K28" i="6"/>
  <c r="L42" i="6"/>
  <c r="K36" i="6"/>
  <c r="K39" i="6"/>
  <c r="I3" i="12"/>
  <c r="I19" i="12" s="1"/>
  <c r="I11" i="12"/>
  <c r="H42" i="12"/>
  <c r="I28" i="12"/>
  <c r="L36" i="12"/>
  <c r="K36" i="12"/>
  <c r="K38" i="6"/>
  <c r="L38" i="6"/>
  <c r="K19" i="12"/>
  <c r="L32" i="6"/>
  <c r="K32" i="6"/>
  <c r="I6" i="6"/>
  <c r="I13" i="6"/>
  <c r="K35" i="12"/>
  <c r="I41" i="12"/>
  <c r="K41" i="12"/>
  <c r="I10" i="6"/>
  <c r="K41" i="6"/>
  <c r="F41" i="10"/>
  <c r="G41" i="10" s="1"/>
  <c r="H41" i="10" s="1"/>
  <c r="G16" i="10"/>
  <c r="H16" i="10" s="1"/>
  <c r="F32" i="10"/>
  <c r="H33" i="10"/>
  <c r="G32" i="10"/>
  <c r="H32" i="10" s="1"/>
  <c r="I42" i="12" l="1"/>
  <c r="I30" i="12"/>
  <c r="I38" i="12"/>
  <c r="I33" i="12"/>
  <c r="I34" i="12"/>
  <c r="I29" i="12"/>
  <c r="I39" i="12"/>
  <c r="I32" i="12"/>
  <c r="I31" i="12"/>
  <c r="I37" i="12"/>
  <c r="I40" i="12"/>
  <c r="I19" i="6"/>
  <c r="H42" i="6"/>
  <c r="I36" i="12"/>
  <c r="I35" i="12"/>
  <c r="I32" i="6" l="1"/>
  <c r="I42" i="6"/>
  <c r="I36" i="6"/>
  <c r="I29" i="6"/>
  <c r="I40" i="6"/>
  <c r="I33" i="6"/>
  <c r="I31" i="6"/>
  <c r="I37" i="6"/>
  <c r="I38" i="6"/>
  <c r="I28" i="6"/>
  <c r="I34" i="6"/>
  <c r="I30" i="6"/>
  <c r="I35" i="6"/>
  <c r="I39" i="6"/>
  <c r="I41" i="6"/>
</calcChain>
</file>

<file path=xl/sharedStrings.xml><?xml version="1.0" encoding="utf-8"?>
<sst xmlns="http://schemas.openxmlformats.org/spreadsheetml/2006/main" count="453" uniqueCount="185">
  <si>
    <t>$ in Thousands</t>
  </si>
  <si>
    <t>PUBLIC UNIVERSITY TOTAL</t>
  </si>
  <si>
    <t>Total Funds</t>
  </si>
  <si>
    <t>Unrestricted Sources</t>
  </si>
  <si>
    <t>Restricted Sources</t>
  </si>
  <si>
    <t>Revenue</t>
  </si>
  <si>
    <t>Percent of Total</t>
  </si>
  <si>
    <t>State-Appropriated</t>
  </si>
  <si>
    <t>University Income Funds</t>
  </si>
  <si>
    <t>Other Non-Appropriated Funds</t>
  </si>
  <si>
    <t>Governmental Gifts and Contracts</t>
  </si>
  <si>
    <t>Private Gifts, Grants, and Contracts</t>
  </si>
  <si>
    <t>Endowment Income</t>
  </si>
  <si>
    <t>Sales/Service Revenue - Auxiliary Enterprises</t>
  </si>
  <si>
    <t>Sales/Service Revenue -Educational Depts.</t>
  </si>
  <si>
    <t>Sales/Service Revenue - Hospitals</t>
  </si>
  <si>
    <t>Other Miscellaneous Revenue</t>
  </si>
  <si>
    <t>Indirect Cost Recovery Funds</t>
  </si>
  <si>
    <t>Total</t>
  </si>
  <si>
    <t>Table 1</t>
  </si>
  <si>
    <t>State-Appropriated Funds</t>
  </si>
  <si>
    <t>Government Grants and Contracts</t>
  </si>
  <si>
    <t>Private Gifts, Grants and Contracts</t>
  </si>
  <si>
    <t>Sales/Service* Activities</t>
  </si>
  <si>
    <t>Personal Services</t>
  </si>
  <si>
    <t>Medicare</t>
  </si>
  <si>
    <t>Contractual Services</t>
  </si>
  <si>
    <t>Travel</t>
  </si>
  <si>
    <t>Commodities</t>
  </si>
  <si>
    <t>Equipment</t>
  </si>
  <si>
    <t>Awards and Grants</t>
  </si>
  <si>
    <t>Telecommunications Services</t>
  </si>
  <si>
    <t>Automotive Operations</t>
  </si>
  <si>
    <t>Electronic Data Processing</t>
  </si>
  <si>
    <t>Permanent Improvements</t>
  </si>
  <si>
    <t>Refunds</t>
  </si>
  <si>
    <t>CMS Health Insurance</t>
  </si>
  <si>
    <t>All Other**</t>
  </si>
  <si>
    <t>*Includes Auxiliary Enterprises, Educational Departments and Hospitals</t>
  </si>
  <si>
    <t>**Includes expenditures for fire protection, workers compensation, hospital medical services, student loan matching funds, county board matching programs, debt retirement, extension service and home economics, Illinois Fire Science Institute, Collegiate Common Market, Materials Technical Center, and Rural Health</t>
  </si>
  <si>
    <t>Table 2</t>
  </si>
  <si>
    <t>FY2018</t>
  </si>
  <si>
    <t>FY2019</t>
  </si>
  <si>
    <t>Percent Change</t>
  </si>
  <si>
    <t>Refunds/Lapsed Funds</t>
  </si>
  <si>
    <t>Other*</t>
  </si>
  <si>
    <t>Debt Retirement</t>
  </si>
  <si>
    <t>Table 3</t>
  </si>
  <si>
    <t>State-Appropriated and University Income Funds</t>
  </si>
  <si>
    <t>General Academic Instruction (Degree-Related)</t>
  </si>
  <si>
    <t>Vocational/Technical Instruction (Degree-Related)</t>
  </si>
  <si>
    <t>Requisite/Preparatory/Remedial Instruction (Non-Degree)</t>
  </si>
  <si>
    <t>Departmental Research</t>
  </si>
  <si>
    <t>Admissions, Registration, and Records</t>
  </si>
  <si>
    <t>Audio-Visual Services</t>
  </si>
  <si>
    <t>Instructional Computing Support</t>
  </si>
  <si>
    <t>Departmental Administration and Personnel Development</t>
  </si>
  <si>
    <t>Course and Curriculum Development</t>
  </si>
  <si>
    <t>TOTAL INSTRUCTIONAL PROGRAMS</t>
  </si>
  <si>
    <t>Institutes and Research Centers</t>
  </si>
  <si>
    <t>Individual or Project Research</t>
  </si>
  <si>
    <t>Laboratory Schools</t>
  </si>
  <si>
    <t>Support for Organized Research</t>
  </si>
  <si>
    <t>TOTAL ORGANIZED RESEARCH</t>
  </si>
  <si>
    <t>Direct Patient Care</t>
  </si>
  <si>
    <t>Community Education</t>
  </si>
  <si>
    <t>Public Broadcast Services</t>
  </si>
  <si>
    <t>Community Services</t>
  </si>
  <si>
    <t>Cooperative Extension Services</t>
  </si>
  <si>
    <t>Support for Public Service Programs</t>
  </si>
  <si>
    <t>TOTAL PUBLIC SERVICE</t>
  </si>
  <si>
    <t>Academic Administration</t>
  </si>
  <si>
    <t>Library Services</t>
  </si>
  <si>
    <t>Museums and Galleries</t>
  </si>
  <si>
    <t>Hospital and Patient Services</t>
  </si>
  <si>
    <t>Academic Support Not Elsewhere Classified</t>
  </si>
  <si>
    <t>TOTAL ACADEMIC SUPPORT</t>
  </si>
  <si>
    <t>Social and Cultural Development</t>
  </si>
  <si>
    <t>Student Health/Medical Services</t>
  </si>
  <si>
    <t>Counseling and Career Services</t>
  </si>
  <si>
    <t>Financial Aid Administration</t>
  </si>
  <si>
    <t>Financial Assistance</t>
  </si>
  <si>
    <t>Intercollegiate Athletics</t>
  </si>
  <si>
    <t>Student Services Administration</t>
  </si>
  <si>
    <t>TOTAL STUDENT SERVICES</t>
  </si>
  <si>
    <t>Executive Management</t>
  </si>
  <si>
    <t>Financial Management and Operations</t>
  </si>
  <si>
    <t>General Administrative and Logistical Services</t>
  </si>
  <si>
    <t>Faculty and Staff Auxiliary Services</t>
  </si>
  <si>
    <t>Public Relations/Development</t>
  </si>
  <si>
    <t>TOTAL INSTITUTIONAL SUPPORT</t>
  </si>
  <si>
    <t>Superintendence</t>
  </si>
  <si>
    <t>Custodial</t>
  </si>
  <si>
    <t>Repairs/Maintenance</t>
  </si>
  <si>
    <t>Grounds Maintenance</t>
  </si>
  <si>
    <t>University Space</t>
  </si>
  <si>
    <t>Rental Space</t>
  </si>
  <si>
    <t>Utility Support</t>
  </si>
  <si>
    <t>Security</t>
  </si>
  <si>
    <t>Fire Protection</t>
  </si>
  <si>
    <t>Transportation</t>
  </si>
  <si>
    <t>Rental of Space</t>
  </si>
  <si>
    <t>Other Operations &amp; Maintenance</t>
  </si>
  <si>
    <t>TOTAL PHYSICAL PLANT</t>
  </si>
  <si>
    <t>Housing Services</t>
  </si>
  <si>
    <t>Food Services</t>
  </si>
  <si>
    <t>Retail Services and Concessions</t>
  </si>
  <si>
    <t>Student Unions and Centers</t>
  </si>
  <si>
    <t>Specialized Services</t>
  </si>
  <si>
    <t>Other Independent Operations</t>
  </si>
  <si>
    <t>TOTAL INDEPENDENT OPERATIONS</t>
  </si>
  <si>
    <t>Unexpended Lapsed Funds</t>
  </si>
  <si>
    <t>TOTAL REFUNDS/LAPSED FUNDS</t>
  </si>
  <si>
    <t>CMS GROUP HEALTH INSURANCE</t>
  </si>
  <si>
    <t>MEDICARE</t>
  </si>
  <si>
    <t>GRAND TOTAL</t>
  </si>
  <si>
    <t>Table 4</t>
  </si>
  <si>
    <t>Operation of Auto</t>
  </si>
  <si>
    <t>Telecommunications</t>
  </si>
  <si>
    <t>($ in thousands)</t>
  </si>
  <si>
    <t>Table 6-A</t>
  </si>
  <si>
    <t>Table 6-B</t>
  </si>
  <si>
    <t>CMS Group Health</t>
  </si>
  <si>
    <t>Independent Operations</t>
  </si>
  <si>
    <t>Institutional Support</t>
  </si>
  <si>
    <t>Student Services</t>
  </si>
  <si>
    <t>Academic Support</t>
  </si>
  <si>
    <t>Public Service</t>
  </si>
  <si>
    <t>Organized Research</t>
  </si>
  <si>
    <t>Instructional Programs</t>
  </si>
  <si>
    <t>Table 7-A</t>
  </si>
  <si>
    <t>Table 7-B</t>
  </si>
  <si>
    <t>TOTAL, PUBLIC UNIVERSITIES</t>
  </si>
  <si>
    <t>$ Change</t>
  </si>
  <si>
    <t>% Change</t>
  </si>
  <si>
    <t>State Appropriated</t>
  </si>
  <si>
    <t xml:space="preserve">     Governmental Gifts and Contracts</t>
  </si>
  <si>
    <t xml:space="preserve">     Private Gifts, Grants, and Contracts</t>
  </si>
  <si>
    <t xml:space="preserve">     Endowment Income</t>
  </si>
  <si>
    <t xml:space="preserve">     Sales/Service Revenue - Auxiliary Enterprises</t>
  </si>
  <si>
    <t xml:space="preserve">     Sales/Service Revenue - Educational Depts.</t>
  </si>
  <si>
    <t xml:space="preserve">     Sales/Service Revenue - Hospitals</t>
  </si>
  <si>
    <t xml:space="preserve">     Other Miscellaneous Revenue</t>
  </si>
  <si>
    <t xml:space="preserve">     Indirect Cost Recovery Funds</t>
  </si>
  <si>
    <t>Sales/Service Revenue - Educational Depts.</t>
  </si>
  <si>
    <t>*  Does not include beginning year fund balances which may also be available for expenditure during the fiscal year.</t>
  </si>
  <si>
    <t>Non-Adjusted Data for Table 5 (See Below)</t>
  </si>
  <si>
    <t>Dollar
Change</t>
  </si>
  <si>
    <t>Table 5</t>
  </si>
  <si>
    <t>Adjustment Factor</t>
  </si>
  <si>
    <t>Score</t>
  </si>
  <si>
    <t>CPI Adjustment</t>
  </si>
  <si>
    <t>All Other*</t>
  </si>
  <si>
    <t>Percent
Change</t>
  </si>
  <si>
    <t>*Includes expenditures for debt retirement, fire protection, workers compensation, hospital medical services, student loan matching funds, county board matching programs, extension service and home economics, Illinois Fire Services Institute, Collegiate Common Market Materials Technical Center, Rural Health, and Abraham Lincoln Presidential Library.</t>
  </si>
  <si>
    <t>Other**</t>
  </si>
  <si>
    <t>Non-Adjusted Data for Tables 6-A (See Below)</t>
  </si>
  <si>
    <t>Non-Adjusted Data for Tables 6-B (See Below)</t>
  </si>
  <si>
    <t>Non-Adjusted Data for Tables 7-A (See Below)</t>
  </si>
  <si>
    <t>O&amp;M of Physical Plant</t>
  </si>
  <si>
    <t>All Funds (Including Non-Appropriated)</t>
  </si>
  <si>
    <t>Non-Adjusted Data for Tables 7-B (See Below)</t>
  </si>
  <si>
    <t>*Does not include beginning year fund balances, which may also be available for expenditure during the fiscal year.</t>
  </si>
  <si>
    <t>University Income Fund</t>
  </si>
  <si>
    <t>FY2020</t>
  </si>
  <si>
    <t>*Includes expenditures for fire protection, workers compensation, hospital medical services, student loan matching funds, county board matching programs, debt retirement, extension service and home economics, Illinois Fire Science Institute, Collegiate Common Market, Materials Technical Center, and Rural Health</t>
  </si>
  <si>
    <t>CPI-U Prepared by the Postal Regulatory Commission. This CPI is computed July 1 through June 30 for comparability; annual BLS CPI publication is calendar year.</t>
  </si>
  <si>
    <t>FY2021</t>
  </si>
  <si>
    <t>**Inflation based on data from the U.S. Bureau of Labor Statistics</t>
  </si>
  <si>
    <t>Unexpended - Lapsed Funds</t>
  </si>
  <si>
    <t>FY2021 Revenues</t>
  </si>
  <si>
    <t xml:space="preserve">FY2022 Revenues </t>
  </si>
  <si>
    <t>Total Revenue* by Source, Fiscal Years 2021 and 2022</t>
  </si>
  <si>
    <t>Total Expenditures by Fund and Object, Fiscal Year 2022</t>
  </si>
  <si>
    <t>Total Expenditures by Object, Fiscal Years 2021 and 2022</t>
  </si>
  <si>
    <t>FY2022</t>
  </si>
  <si>
    <t>Total Expenditures by Function, Fiscal Years 2021 and 2022</t>
  </si>
  <si>
    <t>FY18-FY22</t>
  </si>
  <si>
    <t>Adjusted for Inflation** (2022 Dollars)</t>
  </si>
  <si>
    <t>Total Revenue* by Source, Fiscal Years 2018 Through 2022</t>
  </si>
  <si>
    <t>Total Revenue* by source, Fiscal Years 2018 through 2022</t>
  </si>
  <si>
    <t>Total Expenditures by Object, Adjusted for Inflation (2022 Dollars)</t>
  </si>
  <si>
    <t>Total Expenditures by Function, Adjusted for Inflation (2022 Dollars)</t>
  </si>
  <si>
    <t>Dollar Changes
from FY2018</t>
  </si>
  <si>
    <t>Percent Changes 
from FY2018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</si>
</sst>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0_);_(&quot;$&quot;* \(#,##0.0\);_(&quot;$&quot;* &quot;-&quot;??_);_(@_)"/>
    <numFmt numFmtId="165" formatCode="0.0%"/>
    <numFmt numFmtId="166" formatCode="_(* #,##0.0_);_(* \(#,##0.0\);_(* &quot;-&quot;??_);_(@_)"/>
    <numFmt numFmtId="167" formatCode="_(&quot;$&quot;* #,##0.0_);_(&quot;$&quot;* \(#,##0.0\);_(&quot;$&quot;* &quot;-&quot;?_);_(@_)"/>
    <numFmt numFmtId="168" formatCode="_(* #,##0.0_);_(* \(#,##0.0\);_(* &quot;-&quot;?_);_(@_)"/>
    <numFmt numFmtId="169" formatCode="0.0"/>
    <numFmt numFmtId="170" formatCode="_(* #,##0_);_(* \(#,##0\);_(* &quot;-&quot;??_);_(@_)"/>
  </numFmts>
  <fonts count="33" x14ac:knownFonts="1">
    <font>
      <sz val="11"/>
      <color theme="1"/>
      <name val="Calibri"/>
      <family val="2"/>
      <scheme val="minor"/>
    </font>
    <font>
      <sz val="11"/>
      <color theme="1"/>
      <name val="Calibri"/>
      <family val="2"/>
      <scheme val="minor"/>
    </font>
    <font>
      <sz val="10"/>
      <name val="Arial"/>
      <family val="2"/>
    </font>
    <font>
      <sz val="10"/>
      <name val="Arial"/>
      <family val="2"/>
    </font>
    <font>
      <sz val="8"/>
      <name val="Calibri"/>
      <family val="2"/>
      <scheme val="minor"/>
    </font>
    <font>
      <b/>
      <sz val="11"/>
      <color theme="1"/>
      <name val="Tw Cen MT"/>
      <family val="2"/>
    </font>
    <font>
      <sz val="11"/>
      <color theme="1"/>
      <name val="Tw Cen MT"/>
      <family val="2"/>
    </font>
    <font>
      <i/>
      <sz val="11"/>
      <color theme="1"/>
      <name val="Tw Cen MT"/>
      <family val="2"/>
    </font>
    <font>
      <b/>
      <u/>
      <sz val="14"/>
      <color theme="1"/>
      <name val="Tw Cen MT"/>
      <family val="2"/>
    </font>
    <font>
      <b/>
      <sz val="12"/>
      <color theme="1"/>
      <name val="Tw Cen MT"/>
      <family val="2"/>
    </font>
    <font>
      <b/>
      <sz val="9"/>
      <color theme="1"/>
      <name val="Tw Cen MT"/>
      <family val="2"/>
    </font>
    <font>
      <i/>
      <sz val="9"/>
      <color theme="1"/>
      <name val="Tw Cen MT"/>
      <family val="2"/>
    </font>
    <font>
      <sz val="9"/>
      <color theme="1"/>
      <name val="Tw Cen MT"/>
      <family val="2"/>
    </font>
    <font>
      <b/>
      <sz val="9"/>
      <color rgb="FF000000"/>
      <name val="Tw Cen MT"/>
      <family val="2"/>
    </font>
    <font>
      <sz val="9"/>
      <color rgb="FF000000"/>
      <name val="Tw Cen MT"/>
      <family val="2"/>
    </font>
    <font>
      <i/>
      <sz val="9"/>
      <color rgb="FF000000"/>
      <name val="Tw Cen MT"/>
      <family val="2"/>
    </font>
    <font>
      <b/>
      <i/>
      <sz val="9"/>
      <color theme="1"/>
      <name val="Tw Cen MT"/>
      <family val="2"/>
    </font>
    <font>
      <b/>
      <sz val="9"/>
      <name val="Tw Cen MT"/>
      <family val="2"/>
    </font>
    <font>
      <sz val="9"/>
      <name val="Tw Cen MT"/>
      <family val="2"/>
    </font>
    <font>
      <b/>
      <i/>
      <sz val="9"/>
      <name val="Tw Cen MT"/>
      <family val="2"/>
    </font>
    <font>
      <b/>
      <i/>
      <sz val="11"/>
      <color theme="1"/>
      <name val="Tw Cen MT"/>
      <family val="2"/>
    </font>
    <font>
      <b/>
      <sz val="12"/>
      <name val="Tw Cen MT"/>
      <family val="2"/>
    </font>
    <font>
      <b/>
      <sz val="18"/>
      <name val="Tw Cen MT"/>
      <family val="2"/>
    </font>
    <font>
      <sz val="10"/>
      <name val="Tw Cen MT"/>
      <family val="2"/>
    </font>
    <font>
      <b/>
      <sz val="16"/>
      <name val="Tw Cen MT"/>
      <family val="2"/>
    </font>
    <font>
      <sz val="12"/>
      <name val="Tw Cen MT"/>
      <family val="2"/>
    </font>
    <font>
      <i/>
      <sz val="10"/>
      <name val="Tw Cen MT"/>
      <family val="2"/>
    </font>
    <font>
      <b/>
      <sz val="10"/>
      <name val="Tw Cen MT"/>
      <family val="2"/>
    </font>
    <font>
      <u/>
      <sz val="10"/>
      <name val="Tw Cen MT"/>
      <family val="2"/>
    </font>
    <font>
      <u/>
      <sz val="12"/>
      <name val="Tw Cen MT"/>
      <family val="2"/>
    </font>
    <font>
      <sz val="12"/>
      <color theme="1"/>
      <name val="Tw Cen MT"/>
      <family val="2"/>
    </font>
    <font>
      <i/>
      <sz val="12"/>
      <name val="Tw Cen MT"/>
      <family val="2"/>
    </font>
    <font>
      <b/>
      <sz val="11"/>
      <name val="Tw Cen MT"/>
      <family val="2"/>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6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cellStyleXfs>
  <cellXfs count="275">
    <xf numFmtId="0" fontId="0" fillId="0" borderId="0" xfId="0"/>
    <xf numFmtId="0" fontId="6" fillId="2" borderId="0" xfId="0" applyFont="1" applyFill="1"/>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2" borderId="13" xfId="0" applyFont="1" applyFill="1" applyBorder="1"/>
    <xf numFmtId="164" fontId="5" fillId="2" borderId="13" xfId="2" applyNumberFormat="1" applyFont="1" applyFill="1" applyBorder="1" applyAlignment="1">
      <alignment horizontal="right" vertical="center"/>
    </xf>
    <xf numFmtId="165" fontId="5" fillId="2" borderId="14" xfId="3" applyNumberFormat="1" applyFont="1" applyFill="1" applyBorder="1"/>
    <xf numFmtId="0" fontId="5" fillId="2" borderId="15" xfId="0" applyFont="1" applyFill="1" applyBorder="1"/>
    <xf numFmtId="166" fontId="5" fillId="2" borderId="15" xfId="1" applyNumberFormat="1" applyFont="1" applyFill="1" applyBorder="1" applyAlignment="1">
      <alignment horizontal="right" vertical="center"/>
    </xf>
    <xf numFmtId="165" fontId="5" fillId="2" borderId="0" xfId="3" applyNumberFormat="1" applyFont="1" applyFill="1" applyBorder="1"/>
    <xf numFmtId="0" fontId="5" fillId="2" borderId="16" xfId="0" applyFont="1" applyFill="1" applyBorder="1"/>
    <xf numFmtId="166" fontId="5" fillId="2" borderId="16" xfId="1" applyNumberFormat="1" applyFont="1" applyFill="1" applyBorder="1" applyAlignment="1">
      <alignment horizontal="right" vertical="center"/>
    </xf>
    <xf numFmtId="165" fontId="5" fillId="2" borderId="17" xfId="3" applyNumberFormat="1" applyFont="1" applyFill="1" applyBorder="1"/>
    <xf numFmtId="0" fontId="6" fillId="2" borderId="15" xfId="0" applyFont="1" applyFill="1" applyBorder="1" applyAlignment="1">
      <alignment horizontal="left" indent="1"/>
    </xf>
    <xf numFmtId="166" fontId="6" fillId="2" borderId="15" xfId="1" applyNumberFormat="1" applyFont="1" applyFill="1" applyBorder="1" applyAlignment="1">
      <alignment horizontal="right" vertical="center"/>
    </xf>
    <xf numFmtId="165" fontId="6" fillId="2" borderId="0" xfId="3" applyNumberFormat="1" applyFont="1" applyFill="1" applyBorder="1"/>
    <xf numFmtId="165" fontId="6" fillId="2" borderId="1" xfId="3" applyNumberFormat="1" applyFont="1" applyFill="1" applyBorder="1"/>
    <xf numFmtId="0" fontId="5" fillId="2" borderId="2" xfId="0" applyFont="1" applyFill="1" applyBorder="1"/>
    <xf numFmtId="164" fontId="5" fillId="2" borderId="2" xfId="2" applyNumberFormat="1" applyFont="1" applyFill="1" applyBorder="1" applyAlignment="1">
      <alignment horizontal="right" vertical="center"/>
    </xf>
    <xf numFmtId="165" fontId="5" fillId="2" borderId="4" xfId="3" applyNumberFormat="1" applyFont="1" applyFill="1" applyBorder="1"/>
    <xf numFmtId="165" fontId="5" fillId="2" borderId="3" xfId="3" applyNumberFormat="1" applyFont="1" applyFill="1" applyBorder="1"/>
    <xf numFmtId="0" fontId="7" fillId="2" borderId="0" xfId="0" applyFont="1" applyFill="1"/>
    <xf numFmtId="9" fontId="7" fillId="2" borderId="0" xfId="3" applyFont="1" applyFill="1"/>
    <xf numFmtId="164" fontId="7" fillId="2" borderId="0" xfId="3" applyNumberFormat="1" applyFont="1" applyFill="1"/>
    <xf numFmtId="44" fontId="6" fillId="2" borderId="0" xfId="0" applyNumberFormat="1" applyFont="1" applyFill="1"/>
    <xf numFmtId="0" fontId="6" fillId="2" borderId="0" xfId="0" applyFont="1" applyFill="1" applyBorder="1" applyAlignment="1">
      <alignment horizontal="left" indent="1"/>
    </xf>
    <xf numFmtId="166" fontId="6" fillId="2" borderId="0" xfId="0" applyNumberFormat="1" applyFont="1" applyFill="1"/>
    <xf numFmtId="0" fontId="6" fillId="2" borderId="0" xfId="0" applyFont="1" applyFill="1" applyBorder="1"/>
    <xf numFmtId="43" fontId="6" fillId="2" borderId="0" xfId="0" applyNumberFormat="1" applyFont="1" applyFill="1"/>
    <xf numFmtId="0" fontId="10" fillId="2" borderId="21" xfId="0" applyFont="1" applyFill="1" applyBorder="1"/>
    <xf numFmtId="164" fontId="12" fillId="2" borderId="13" xfId="2" applyNumberFormat="1" applyFont="1" applyFill="1" applyBorder="1" applyAlignment="1">
      <alignment horizontal="right" vertical="center"/>
    </xf>
    <xf numFmtId="165" fontId="11" fillId="2" borderId="20" xfId="3" applyNumberFormat="1" applyFont="1" applyFill="1" applyBorder="1"/>
    <xf numFmtId="0" fontId="13" fillId="2" borderId="22" xfId="0" applyFont="1" applyFill="1" applyBorder="1" applyAlignment="1">
      <alignment horizontal="left"/>
    </xf>
    <xf numFmtId="166" fontId="12" fillId="2" borderId="15" xfId="1" applyNumberFormat="1" applyFont="1" applyFill="1" applyBorder="1" applyAlignment="1">
      <alignment horizontal="right" vertical="center"/>
    </xf>
    <xf numFmtId="165" fontId="11" fillId="2" borderId="1" xfId="3" applyNumberFormat="1" applyFont="1" applyFill="1" applyBorder="1"/>
    <xf numFmtId="0" fontId="10" fillId="2" borderId="22" xfId="0" applyFont="1" applyFill="1" applyBorder="1"/>
    <xf numFmtId="166" fontId="14" fillId="2" borderId="15" xfId="1" applyNumberFormat="1" applyFont="1" applyFill="1" applyBorder="1" applyAlignment="1">
      <alignment horizontal="right" vertical="center"/>
    </xf>
    <xf numFmtId="165" fontId="15" fillId="2" borderId="1" xfId="3" applyNumberFormat="1" applyFont="1" applyFill="1" applyBorder="1"/>
    <xf numFmtId="0" fontId="10" fillId="2" borderId="19" xfId="0" applyFont="1" applyFill="1" applyBorder="1"/>
    <xf numFmtId="164" fontId="10" fillId="2" borderId="2" xfId="2" applyNumberFormat="1" applyFont="1" applyFill="1" applyBorder="1" applyAlignment="1">
      <alignment horizontal="right" vertical="center"/>
    </xf>
    <xf numFmtId="165" fontId="16" fillId="2" borderId="3" xfId="3" applyNumberFormat="1" applyFont="1" applyFill="1" applyBorder="1"/>
    <xf numFmtId="0" fontId="11" fillId="2" borderId="0" xfId="0" applyFont="1" applyFill="1"/>
    <xf numFmtId="0" fontId="14" fillId="2" borderId="0" xfId="0" applyFont="1" applyFill="1" applyAlignment="1">
      <alignment horizontal="left" vertical="top"/>
    </xf>
    <xf numFmtId="0" fontId="5" fillId="2" borderId="1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2" xfId="0" applyFont="1" applyFill="1" applyBorder="1" applyAlignment="1">
      <alignment horizontal="center" vertical="center" wrapText="1"/>
    </xf>
    <xf numFmtId="164" fontId="6" fillId="2" borderId="0" xfId="2" applyNumberFormat="1" applyFont="1" applyFill="1" applyBorder="1"/>
    <xf numFmtId="166" fontId="6" fillId="2" borderId="15" xfId="1" applyNumberFormat="1" applyFont="1" applyFill="1" applyBorder="1"/>
    <xf numFmtId="166" fontId="6" fillId="2" borderId="0" xfId="1" applyNumberFormat="1" applyFont="1" applyFill="1" applyBorder="1"/>
    <xf numFmtId="164" fontId="5" fillId="2" borderId="2" xfId="2" applyNumberFormat="1" applyFont="1" applyFill="1" applyBorder="1"/>
    <xf numFmtId="164" fontId="5" fillId="2" borderId="4" xfId="2" applyNumberFormat="1" applyFont="1" applyFill="1" applyBorder="1"/>
    <xf numFmtId="0" fontId="18" fillId="2" borderId="13" xfId="4" applyFont="1" applyFill="1" applyBorder="1"/>
    <xf numFmtId="164" fontId="6" fillId="2" borderId="13" xfId="2" applyNumberFormat="1" applyFont="1" applyFill="1" applyBorder="1"/>
    <xf numFmtId="164" fontId="6" fillId="2" borderId="14" xfId="2" applyNumberFormat="1" applyFont="1" applyFill="1" applyBorder="1"/>
    <xf numFmtId="165" fontId="6" fillId="2" borderId="20" xfId="3" applyNumberFormat="1" applyFont="1" applyFill="1" applyBorder="1"/>
    <xf numFmtId="0" fontId="18" fillId="2" borderId="15" xfId="4" applyFont="1" applyFill="1" applyBorder="1"/>
    <xf numFmtId="0" fontId="18" fillId="2" borderId="16" xfId="4" applyFont="1" applyFill="1" applyBorder="1"/>
    <xf numFmtId="166" fontId="6" fillId="2" borderId="16" xfId="1" applyNumberFormat="1" applyFont="1" applyFill="1" applyBorder="1"/>
    <xf numFmtId="166" fontId="6" fillId="2" borderId="17" xfId="1" applyNumberFormat="1" applyFont="1" applyFill="1" applyBorder="1"/>
    <xf numFmtId="165" fontId="6" fillId="2" borderId="18" xfId="3" applyNumberFormat="1" applyFont="1" applyFill="1" applyBorder="1"/>
    <xf numFmtId="0" fontId="17" fillId="2" borderId="29" xfId="4" applyFont="1" applyFill="1" applyBorder="1" applyAlignment="1">
      <alignment horizontal="left"/>
    </xf>
    <xf numFmtId="164" fontId="5" fillId="2" borderId="29" xfId="2" applyNumberFormat="1" applyFont="1" applyFill="1" applyBorder="1"/>
    <xf numFmtId="164" fontId="5" fillId="2" borderId="30" xfId="2" applyNumberFormat="1" applyFont="1" applyFill="1" applyBorder="1"/>
    <xf numFmtId="165" fontId="5" fillId="2" borderId="31" xfId="3" applyNumberFormat="1" applyFont="1" applyFill="1" applyBorder="1"/>
    <xf numFmtId="0" fontId="19" fillId="2" borderId="23" xfId="4" applyFont="1" applyFill="1" applyBorder="1" applyAlignment="1">
      <alignment horizontal="right"/>
    </xf>
    <xf numFmtId="165" fontId="20" fillId="2" borderId="23" xfId="3" applyNumberFormat="1" applyFont="1" applyFill="1" applyBorder="1"/>
    <xf numFmtId="165" fontId="20" fillId="2" borderId="25" xfId="3" applyNumberFormat="1" applyFont="1" applyFill="1" applyBorder="1"/>
    <xf numFmtId="165" fontId="20" fillId="2" borderId="9" xfId="3" applyNumberFormat="1" applyFont="1" applyFill="1" applyBorder="1"/>
    <xf numFmtId="0" fontId="18" fillId="2" borderId="15" xfId="4" applyFont="1" applyFill="1" applyBorder="1" applyAlignment="1">
      <alignment horizontal="left"/>
    </xf>
    <xf numFmtId="0" fontId="21" fillId="2" borderId="2" xfId="4" applyFont="1" applyFill="1" applyBorder="1" applyAlignment="1">
      <alignment horizontal="right"/>
    </xf>
    <xf numFmtId="168" fontId="23" fillId="2" borderId="0" xfId="4" applyNumberFormat="1" applyFont="1" applyFill="1"/>
    <xf numFmtId="168" fontId="23" fillId="2" borderId="13" xfId="4" applyNumberFormat="1" applyFont="1" applyFill="1" applyBorder="1"/>
    <xf numFmtId="168" fontId="23" fillId="2" borderId="27" xfId="4" applyNumberFormat="1" applyFont="1" applyFill="1" applyBorder="1" applyAlignment="1">
      <alignment horizontal="center"/>
    </xf>
    <xf numFmtId="168" fontId="23" fillId="2" borderId="45" xfId="4" applyNumberFormat="1" applyFont="1" applyFill="1" applyBorder="1" applyAlignment="1">
      <alignment horizontal="center"/>
    </xf>
    <xf numFmtId="168" fontId="24" fillId="2" borderId="10" xfId="5" applyNumberFormat="1" applyFont="1" applyFill="1" applyBorder="1" applyAlignment="1">
      <alignment horizontal="center"/>
    </xf>
    <xf numFmtId="168" fontId="25" fillId="2" borderId="26" xfId="5" applyNumberFormat="1" applyFont="1" applyFill="1" applyBorder="1" applyAlignment="1">
      <alignment horizontal="center"/>
    </xf>
    <xf numFmtId="168" fontId="25" fillId="2" borderId="12" xfId="5" applyNumberFormat="1" applyFont="1" applyFill="1" applyBorder="1" applyAlignment="1">
      <alignment horizontal="center"/>
    </xf>
    <xf numFmtId="168" fontId="18" fillId="2" borderId="13" xfId="0" applyNumberFormat="1" applyFont="1" applyFill="1" applyBorder="1"/>
    <xf numFmtId="168" fontId="23" fillId="2" borderId="27" xfId="4" applyNumberFormat="1" applyFont="1" applyFill="1" applyBorder="1"/>
    <xf numFmtId="168" fontId="23" fillId="2" borderId="45" xfId="4" applyNumberFormat="1" applyFont="1" applyFill="1" applyBorder="1"/>
    <xf numFmtId="2" fontId="25" fillId="2" borderId="46" xfId="5" applyNumberFormat="1" applyFont="1" applyFill="1" applyBorder="1"/>
    <xf numFmtId="2" fontId="25" fillId="2" borderId="41" xfId="5" applyNumberFormat="1" applyFont="1" applyFill="1" applyBorder="1"/>
    <xf numFmtId="2" fontId="25" fillId="2" borderId="47" xfId="5" applyNumberFormat="1" applyFont="1" applyFill="1" applyBorder="1"/>
    <xf numFmtId="168" fontId="18" fillId="2" borderId="15" xfId="0" applyNumberFormat="1" applyFont="1" applyFill="1" applyBorder="1"/>
    <xf numFmtId="168" fontId="23" fillId="2" borderId="28" xfId="4" applyNumberFormat="1" applyFont="1" applyFill="1" applyBorder="1"/>
    <xf numFmtId="168" fontId="23" fillId="2" borderId="47" xfId="4" applyNumberFormat="1" applyFont="1" applyFill="1" applyBorder="1"/>
    <xf numFmtId="2" fontId="25" fillId="2" borderId="54" xfId="5" applyNumberFormat="1" applyFont="1" applyFill="1" applyBorder="1"/>
    <xf numFmtId="2" fontId="25" fillId="2" borderId="55" xfId="5" applyNumberFormat="1" applyFont="1" applyFill="1" applyBorder="1"/>
    <xf numFmtId="2" fontId="25" fillId="2" borderId="56" xfId="5" applyNumberFormat="1" applyFont="1" applyFill="1" applyBorder="1"/>
    <xf numFmtId="168" fontId="23" fillId="2" borderId="2" xfId="4" applyNumberFormat="1" applyFont="1" applyFill="1" applyBorder="1"/>
    <xf numFmtId="168" fontId="23" fillId="2" borderId="59" xfId="4" applyNumberFormat="1" applyFont="1" applyFill="1" applyBorder="1"/>
    <xf numFmtId="168" fontId="23" fillId="2" borderId="52" xfId="4" applyNumberFormat="1" applyFont="1" applyFill="1" applyBorder="1"/>
    <xf numFmtId="0" fontId="10" fillId="2" borderId="0" xfId="0" applyFont="1" applyFill="1" applyAlignment="1"/>
    <xf numFmtId="0" fontId="11" fillId="2" borderId="0" xfId="0" applyFont="1" applyFill="1" applyAlignment="1"/>
    <xf numFmtId="164" fontId="12" fillId="2" borderId="21" xfId="2" applyNumberFormat="1" applyFont="1" applyFill="1" applyBorder="1" applyAlignment="1">
      <alignment horizontal="right" vertical="center"/>
    </xf>
    <xf numFmtId="166" fontId="12" fillId="2" borderId="22" xfId="1" applyNumberFormat="1" applyFont="1" applyFill="1" applyBorder="1" applyAlignment="1">
      <alignment horizontal="right" vertical="center"/>
    </xf>
    <xf numFmtId="166" fontId="14" fillId="2" borderId="22" xfId="1" applyNumberFormat="1" applyFont="1" applyFill="1" applyBorder="1" applyAlignment="1">
      <alignment horizontal="right" vertical="center"/>
    </xf>
    <xf numFmtId="164" fontId="10" fillId="2" borderId="19" xfId="2" applyNumberFormat="1" applyFont="1" applyFill="1" applyBorder="1" applyAlignment="1">
      <alignment horizontal="right" vertical="center"/>
    </xf>
    <xf numFmtId="165" fontId="23" fillId="2" borderId="0" xfId="4" applyNumberFormat="1" applyFont="1" applyFill="1"/>
    <xf numFmtId="165" fontId="12" fillId="2" borderId="13" xfId="3" applyNumberFormat="1" applyFont="1" applyFill="1" applyBorder="1" applyAlignment="1">
      <alignment horizontal="right" vertical="center"/>
    </xf>
    <xf numFmtId="165" fontId="12" fillId="2" borderId="21" xfId="3" applyNumberFormat="1" applyFont="1" applyFill="1" applyBorder="1" applyAlignment="1">
      <alignment horizontal="right" vertical="center"/>
    </xf>
    <xf numFmtId="165" fontId="12" fillId="2" borderId="15" xfId="3" applyNumberFormat="1" applyFont="1" applyFill="1" applyBorder="1" applyAlignment="1">
      <alignment horizontal="right" vertical="center"/>
    </xf>
    <xf numFmtId="165" fontId="12" fillId="2" borderId="22" xfId="3" applyNumberFormat="1" applyFont="1" applyFill="1" applyBorder="1" applyAlignment="1">
      <alignment horizontal="right" vertical="center"/>
    </xf>
    <xf numFmtId="165" fontId="14" fillId="2" borderId="15" xfId="3" applyNumberFormat="1" applyFont="1" applyFill="1" applyBorder="1" applyAlignment="1">
      <alignment horizontal="right" vertical="center"/>
    </xf>
    <xf numFmtId="165" fontId="14" fillId="2" borderId="22" xfId="3" applyNumberFormat="1" applyFont="1" applyFill="1" applyBorder="1" applyAlignment="1">
      <alignment horizontal="right" vertical="center"/>
    </xf>
    <xf numFmtId="168" fontId="21" fillId="2" borderId="0" xfId="4" applyNumberFormat="1" applyFont="1" applyFill="1"/>
    <xf numFmtId="165" fontId="10" fillId="2" borderId="2" xfId="3" applyNumberFormat="1" applyFont="1" applyFill="1" applyBorder="1" applyAlignment="1">
      <alignment horizontal="right" vertical="center"/>
    </xf>
    <xf numFmtId="165" fontId="10" fillId="2" borderId="19" xfId="3" applyNumberFormat="1" applyFont="1" applyFill="1" applyBorder="1" applyAlignment="1">
      <alignment horizontal="right" vertical="center"/>
    </xf>
    <xf numFmtId="169" fontId="23" fillId="2" borderId="0" xfId="4" applyNumberFormat="1" applyFont="1" applyFill="1" applyAlignment="1" applyProtection="1">
      <alignment horizontal="center" readingOrder="1"/>
      <protection locked="0"/>
    </xf>
    <xf numFmtId="168" fontId="26" fillId="2" borderId="0" xfId="4" applyNumberFormat="1" applyFont="1" applyFill="1"/>
    <xf numFmtId="168" fontId="27" fillId="2" borderId="0" xfId="4" applyNumberFormat="1" applyFont="1" applyFill="1" applyAlignment="1">
      <alignment horizontal="centerContinuous"/>
    </xf>
    <xf numFmtId="165" fontId="27" fillId="2" borderId="0" xfId="4" applyNumberFormat="1" applyFont="1" applyFill="1" applyAlignment="1">
      <alignment horizontal="centerContinuous"/>
    </xf>
    <xf numFmtId="168" fontId="23" fillId="2" borderId="0" xfId="4" applyNumberFormat="1" applyFont="1" applyFill="1" applyAlignment="1">
      <alignment horizontal="center"/>
    </xf>
    <xf numFmtId="165" fontId="23" fillId="2" borderId="0" xfId="4" applyNumberFormat="1" applyFont="1" applyFill="1" applyAlignment="1">
      <alignment horizontal="center"/>
    </xf>
    <xf numFmtId="168" fontId="28" fillId="2" borderId="0" xfId="4" applyNumberFormat="1" applyFont="1" applyFill="1" applyAlignment="1">
      <alignment horizontal="center"/>
    </xf>
    <xf numFmtId="165" fontId="28" fillId="2" borderId="0" xfId="4" applyNumberFormat="1" applyFont="1" applyFill="1" applyAlignment="1">
      <alignment horizontal="center"/>
    </xf>
    <xf numFmtId="168" fontId="28" fillId="2" borderId="0" xfId="4" applyNumberFormat="1" applyFont="1" applyFill="1"/>
    <xf numFmtId="168" fontId="27" fillId="2" borderId="0" xfId="4" applyNumberFormat="1" applyFont="1" applyFill="1"/>
    <xf numFmtId="168" fontId="18" fillId="2" borderId="0" xfId="4" applyNumberFormat="1" applyFont="1" applyFill="1"/>
    <xf numFmtId="168" fontId="23" fillId="2" borderId="15" xfId="4" applyNumberFormat="1" applyFont="1" applyFill="1" applyBorder="1"/>
    <xf numFmtId="9" fontId="23" fillId="2" borderId="57" xfId="3" applyFont="1" applyFill="1" applyBorder="1"/>
    <xf numFmtId="9" fontId="23" fillId="2" borderId="35" xfId="3" applyFont="1" applyFill="1" applyBorder="1"/>
    <xf numFmtId="168" fontId="18" fillId="2" borderId="16" xfId="0" applyNumberFormat="1" applyFont="1" applyFill="1" applyBorder="1"/>
    <xf numFmtId="168" fontId="23" fillId="2" borderId="37" xfId="4" applyNumberFormat="1" applyFont="1" applyFill="1" applyBorder="1"/>
    <xf numFmtId="9" fontId="23" fillId="2" borderId="38" xfId="3" applyFont="1" applyFill="1" applyBorder="1"/>
    <xf numFmtId="168" fontId="18" fillId="2" borderId="23" xfId="0" applyNumberFormat="1" applyFont="1" applyFill="1" applyBorder="1"/>
    <xf numFmtId="168" fontId="23" fillId="2" borderId="40" xfId="4" applyNumberFormat="1" applyFont="1" applyFill="1" applyBorder="1"/>
    <xf numFmtId="9" fontId="23" fillId="2" borderId="36" xfId="3" applyFont="1" applyFill="1" applyBorder="1"/>
    <xf numFmtId="9" fontId="23" fillId="2" borderId="60" xfId="3" applyFont="1" applyFill="1" applyBorder="1"/>
    <xf numFmtId="0" fontId="25" fillId="2" borderId="0" xfId="5" applyFont="1" applyFill="1"/>
    <xf numFmtId="168" fontId="25" fillId="2" borderId="11" xfId="5" applyNumberFormat="1" applyFont="1" applyFill="1" applyBorder="1" applyAlignment="1">
      <alignment horizontal="center"/>
    </xf>
    <xf numFmtId="0" fontId="21" fillId="2" borderId="28" xfId="5" applyFont="1" applyFill="1" applyBorder="1" applyAlignment="1">
      <alignment horizontal="centerContinuous"/>
    </xf>
    <xf numFmtId="168" fontId="25" fillId="2" borderId="0" xfId="5" applyNumberFormat="1" applyFont="1" applyFill="1" applyBorder="1" applyAlignment="1">
      <alignment horizontal="centerContinuous"/>
    </xf>
    <xf numFmtId="168" fontId="25" fillId="2" borderId="35" xfId="5" applyNumberFormat="1" applyFont="1" applyFill="1" applyBorder="1" applyAlignment="1">
      <alignment horizontal="centerContinuous"/>
    </xf>
    <xf numFmtId="2" fontId="25" fillId="2" borderId="28" xfId="5" applyNumberFormat="1" applyFont="1" applyFill="1" applyBorder="1"/>
    <xf numFmtId="0" fontId="29" fillId="2" borderId="40" xfId="5" applyFont="1" applyFill="1" applyBorder="1"/>
    <xf numFmtId="168" fontId="25" fillId="2" borderId="25" xfId="5" applyNumberFormat="1" applyFont="1" applyFill="1" applyBorder="1" applyAlignment="1">
      <alignment horizontal="center" vertical="center"/>
    </xf>
    <xf numFmtId="0" fontId="25" fillId="2" borderId="25" xfId="5" applyFont="1" applyFill="1" applyBorder="1" applyAlignment="1">
      <alignment horizontal="center"/>
    </xf>
    <xf numFmtId="0" fontId="25" fillId="2" borderId="36" xfId="5" applyFont="1" applyFill="1" applyBorder="1" applyAlignment="1">
      <alignment horizontal="center"/>
    </xf>
    <xf numFmtId="0" fontId="25" fillId="2" borderId="28" xfId="5" applyFont="1" applyFill="1" applyBorder="1"/>
    <xf numFmtId="168" fontId="30" fillId="2" borderId="0" xfId="5" applyNumberFormat="1" applyFont="1" applyFill="1" applyBorder="1"/>
    <xf numFmtId="168" fontId="25" fillId="2" borderId="0" xfId="5" applyNumberFormat="1" applyFont="1" applyFill="1" applyBorder="1"/>
    <xf numFmtId="168" fontId="25" fillId="2" borderId="35" xfId="5" applyNumberFormat="1" applyFont="1" applyFill="1" applyBorder="1"/>
    <xf numFmtId="0" fontId="29" fillId="2" borderId="28" xfId="5" applyFont="1" applyFill="1" applyBorder="1"/>
    <xf numFmtId="0" fontId="25" fillId="2" borderId="37" xfId="5" applyFont="1" applyFill="1" applyBorder="1"/>
    <xf numFmtId="168" fontId="30" fillId="2" borderId="17" xfId="5" applyNumberFormat="1" applyFont="1" applyFill="1" applyBorder="1"/>
    <xf numFmtId="168" fontId="25" fillId="2" borderId="17" xfId="5" applyNumberFormat="1" applyFont="1" applyFill="1" applyBorder="1"/>
    <xf numFmtId="168" fontId="25" fillId="2" borderId="38" xfId="5" applyNumberFormat="1" applyFont="1" applyFill="1" applyBorder="1"/>
    <xf numFmtId="0" fontId="25" fillId="2" borderId="6" xfId="5" applyFont="1" applyFill="1" applyBorder="1"/>
    <xf numFmtId="168" fontId="25" fillId="2" borderId="30" xfId="5" applyNumberFormat="1" applyFont="1" applyFill="1" applyBorder="1"/>
    <xf numFmtId="168" fontId="25" fillId="2" borderId="39" xfId="5" applyNumberFormat="1" applyFont="1" applyFill="1" applyBorder="1"/>
    <xf numFmtId="0" fontId="31" fillId="2" borderId="0" xfId="5" applyFont="1" applyFill="1"/>
    <xf numFmtId="168" fontId="31" fillId="2" borderId="0" xfId="5" applyNumberFormat="1" applyFont="1" applyFill="1"/>
    <xf numFmtId="168" fontId="25" fillId="2" borderId="0" xfId="5" applyNumberFormat="1" applyFont="1" applyFill="1"/>
    <xf numFmtId="0" fontId="31" fillId="2" borderId="0" xfId="5" applyFont="1" applyFill="1" applyAlignment="1">
      <alignment horizontal="left"/>
    </xf>
    <xf numFmtId="0" fontId="5" fillId="2" borderId="0" xfId="0" applyFont="1" applyFill="1" applyAlignment="1"/>
    <xf numFmtId="0" fontId="7" fillId="2" borderId="0" xfId="0" applyFont="1" applyFill="1" applyAlignment="1"/>
    <xf numFmtId="164" fontId="5" fillId="2" borderId="43" xfId="2" applyNumberFormat="1" applyFont="1" applyFill="1" applyBorder="1" applyAlignment="1">
      <alignment horizontal="right" vertical="center"/>
    </xf>
    <xf numFmtId="164" fontId="5" fillId="2" borderId="44" xfId="2" applyNumberFormat="1" applyFont="1" applyFill="1" applyBorder="1" applyAlignment="1">
      <alignment horizontal="right" vertical="center"/>
    </xf>
    <xf numFmtId="44" fontId="25" fillId="2" borderId="0" xfId="5" applyNumberFormat="1" applyFont="1" applyFill="1"/>
    <xf numFmtId="166" fontId="5" fillId="2" borderId="46" xfId="1" applyNumberFormat="1" applyFont="1" applyFill="1" applyBorder="1" applyAlignment="1">
      <alignment horizontal="right" vertical="center"/>
    </xf>
    <xf numFmtId="166" fontId="5" fillId="2" borderId="41" xfId="1" applyNumberFormat="1" applyFont="1" applyFill="1" applyBorder="1" applyAlignment="1">
      <alignment horizontal="right" vertical="center"/>
    </xf>
    <xf numFmtId="166" fontId="5" fillId="2" borderId="47" xfId="1" applyNumberFormat="1" applyFont="1" applyFill="1" applyBorder="1" applyAlignment="1">
      <alignment horizontal="right" vertical="center"/>
    </xf>
    <xf numFmtId="165" fontId="25" fillId="2" borderId="0" xfId="3" applyNumberFormat="1" applyFont="1" applyFill="1"/>
    <xf numFmtId="166" fontId="5" fillId="2" borderId="48" xfId="1" applyNumberFormat="1" applyFont="1" applyFill="1" applyBorder="1" applyAlignment="1">
      <alignment horizontal="right" vertical="center"/>
    </xf>
    <xf numFmtId="166" fontId="5" fillId="2" borderId="42" xfId="1" applyNumberFormat="1" applyFont="1" applyFill="1" applyBorder="1" applyAlignment="1">
      <alignment horizontal="right" vertical="center"/>
    </xf>
    <xf numFmtId="166" fontId="5" fillId="2" borderId="49" xfId="1" applyNumberFormat="1" applyFont="1" applyFill="1" applyBorder="1" applyAlignment="1">
      <alignment horizontal="right" vertical="center"/>
    </xf>
    <xf numFmtId="166" fontId="6" fillId="2" borderId="46" xfId="1" applyNumberFormat="1" applyFont="1" applyFill="1" applyBorder="1" applyAlignment="1">
      <alignment horizontal="right" vertical="center"/>
    </xf>
    <xf numFmtId="166" fontId="6" fillId="2" borderId="41" xfId="1" applyNumberFormat="1" applyFont="1" applyFill="1" applyBorder="1" applyAlignment="1">
      <alignment horizontal="right" vertical="center"/>
    </xf>
    <xf numFmtId="166" fontId="6" fillId="2" borderId="47" xfId="1" applyNumberFormat="1" applyFont="1" applyFill="1" applyBorder="1" applyAlignment="1">
      <alignment horizontal="right" vertical="center"/>
    </xf>
    <xf numFmtId="164" fontId="5" fillId="2" borderId="50" xfId="2" applyNumberFormat="1" applyFont="1" applyFill="1" applyBorder="1" applyAlignment="1">
      <alignment horizontal="right" vertical="center"/>
    </xf>
    <xf numFmtId="164" fontId="5" fillId="2" borderId="51" xfId="2" applyNumberFormat="1" applyFont="1" applyFill="1" applyBorder="1" applyAlignment="1">
      <alignment horizontal="right" vertical="center"/>
    </xf>
    <xf numFmtId="166" fontId="5" fillId="2" borderId="52" xfId="1" applyNumberFormat="1" applyFont="1" applyFill="1" applyBorder="1" applyAlignment="1">
      <alignment horizontal="right" vertical="center"/>
    </xf>
    <xf numFmtId="166" fontId="5" fillId="2" borderId="45" xfId="1" applyNumberFormat="1" applyFont="1" applyFill="1" applyBorder="1" applyAlignment="1">
      <alignment horizontal="right" vertical="center"/>
    </xf>
    <xf numFmtId="2" fontId="25" fillId="0" borderId="45" xfId="5" applyNumberFormat="1" applyFont="1" applyFill="1" applyBorder="1"/>
    <xf numFmtId="165" fontId="12" fillId="2" borderId="21" xfId="3" applyNumberFormat="1" applyFont="1" applyFill="1" applyBorder="1" applyAlignment="1">
      <alignment horizontal="right" vertical="center" indent="1"/>
    </xf>
    <xf numFmtId="165" fontId="12" fillId="2" borderId="22" xfId="3" applyNumberFormat="1" applyFont="1" applyFill="1" applyBorder="1" applyAlignment="1">
      <alignment horizontal="right" vertical="center" indent="1"/>
    </xf>
    <xf numFmtId="165" fontId="14" fillId="2" borderId="22" xfId="3" applyNumberFormat="1" applyFont="1" applyFill="1" applyBorder="1" applyAlignment="1">
      <alignment horizontal="right" vertical="center" indent="1"/>
    </xf>
    <xf numFmtId="165" fontId="10" fillId="2" borderId="19" xfId="3" applyNumberFormat="1" applyFont="1" applyFill="1" applyBorder="1" applyAlignment="1">
      <alignment horizontal="right" vertical="center" indent="1"/>
    </xf>
    <xf numFmtId="9" fontId="23" fillId="2" borderId="20" xfId="3" applyFont="1" applyFill="1" applyBorder="1"/>
    <xf numFmtId="9" fontId="23" fillId="2" borderId="1" xfId="3" applyFont="1" applyFill="1" applyBorder="1"/>
    <xf numFmtId="9" fontId="23" fillId="2" borderId="18" xfId="3" applyFont="1" applyFill="1" applyBorder="1"/>
    <xf numFmtId="9" fontId="23" fillId="2" borderId="9" xfId="3" applyFont="1" applyFill="1" applyBorder="1"/>
    <xf numFmtId="9" fontId="23" fillId="2" borderId="3" xfId="3" applyFont="1" applyFill="1" applyBorder="1"/>
    <xf numFmtId="164" fontId="5" fillId="2" borderId="57" xfId="2" applyNumberFormat="1" applyFont="1" applyFill="1" applyBorder="1" applyAlignment="1">
      <alignment horizontal="right" vertical="center"/>
    </xf>
    <xf numFmtId="166" fontId="5" fillId="2" borderId="35" xfId="1" applyNumberFormat="1" applyFont="1" applyFill="1" applyBorder="1" applyAlignment="1">
      <alignment horizontal="right" vertical="center"/>
    </xf>
    <xf numFmtId="166" fontId="5" fillId="2" borderId="38" xfId="1" applyNumberFormat="1" applyFont="1" applyFill="1" applyBorder="1" applyAlignment="1">
      <alignment horizontal="right" vertical="center"/>
    </xf>
    <xf numFmtId="166" fontId="6" fillId="2" borderId="35" xfId="1" applyNumberFormat="1" applyFont="1" applyFill="1" applyBorder="1" applyAlignment="1">
      <alignment horizontal="right" vertical="center"/>
    </xf>
    <xf numFmtId="164" fontId="5" fillId="2" borderId="60" xfId="2" applyNumberFormat="1" applyFont="1" applyFill="1" applyBorder="1" applyAlignment="1">
      <alignment horizontal="right" vertical="center"/>
    </xf>
    <xf numFmtId="164" fontId="5" fillId="2" borderId="45" xfId="2" applyNumberFormat="1" applyFont="1" applyFill="1" applyBorder="1" applyAlignment="1">
      <alignment horizontal="right" vertical="center"/>
    </xf>
    <xf numFmtId="164" fontId="5" fillId="2" borderId="52" xfId="2" applyNumberFormat="1" applyFont="1" applyFill="1" applyBorder="1" applyAlignment="1">
      <alignment horizontal="right" vertical="center"/>
    </xf>
    <xf numFmtId="0" fontId="17" fillId="2" borderId="21" xfId="4" applyFont="1" applyFill="1" applyBorder="1"/>
    <xf numFmtId="0" fontId="17" fillId="2" borderId="22" xfId="4" applyFont="1" applyFill="1" applyBorder="1"/>
    <xf numFmtId="0" fontId="17" fillId="2" borderId="19" xfId="4" applyFont="1" applyFill="1" applyBorder="1"/>
    <xf numFmtId="43" fontId="14" fillId="2" borderId="0" xfId="0" applyNumberFormat="1" applyFont="1" applyFill="1" applyAlignment="1">
      <alignment horizontal="left" vertical="top"/>
    </xf>
    <xf numFmtId="9" fontId="6" fillId="2" borderId="0" xfId="3" applyFont="1" applyFill="1"/>
    <xf numFmtId="165" fontId="6" fillId="2" borderId="0" xfId="3" applyNumberFormat="1" applyFont="1" applyFill="1"/>
    <xf numFmtId="167" fontId="12" fillId="2" borderId="13" xfId="2" applyNumberFormat="1" applyFont="1" applyFill="1" applyBorder="1" applyAlignment="1">
      <alignment horizontal="right" vertical="center"/>
    </xf>
    <xf numFmtId="166" fontId="10" fillId="2" borderId="2" xfId="1" applyNumberFormat="1" applyFont="1" applyFill="1" applyBorder="1" applyAlignment="1">
      <alignment horizontal="right" vertical="center"/>
    </xf>
    <xf numFmtId="0" fontId="16" fillId="2" borderId="3" xfId="0" applyFont="1" applyFill="1" applyBorder="1"/>
    <xf numFmtId="9" fontId="11" fillId="2" borderId="0" xfId="3" applyFont="1" applyFill="1" applyAlignment="1">
      <alignment horizontal="right"/>
    </xf>
    <xf numFmtId="0" fontId="15" fillId="2" borderId="0" xfId="0" applyFont="1" applyFill="1" applyAlignment="1">
      <alignment horizontal="right" vertical="top"/>
    </xf>
    <xf numFmtId="165" fontId="5" fillId="2" borderId="20" xfId="3" applyNumberFormat="1" applyFont="1" applyFill="1" applyBorder="1"/>
    <xf numFmtId="165" fontId="5" fillId="2" borderId="1" xfId="3" applyNumberFormat="1" applyFont="1" applyFill="1" applyBorder="1"/>
    <xf numFmtId="165" fontId="5" fillId="2" borderId="18" xfId="3" applyNumberFormat="1" applyFont="1" applyFill="1" applyBorder="1"/>
    <xf numFmtId="165" fontId="7" fillId="2" borderId="0" xfId="3" applyNumberFormat="1" applyFont="1" applyFill="1"/>
    <xf numFmtId="2" fontId="6" fillId="2" borderId="0" xfId="3" applyNumberFormat="1" applyFont="1" applyFill="1"/>
    <xf numFmtId="168" fontId="23" fillId="2" borderId="0" xfId="4" applyNumberFormat="1" applyFont="1" applyFill="1" applyAlignment="1">
      <alignment wrapText="1"/>
    </xf>
    <xf numFmtId="43" fontId="6" fillId="2" borderId="0" xfId="1" applyFont="1" applyFill="1"/>
    <xf numFmtId="170" fontId="6" fillId="2" borderId="0" xfId="1" applyNumberFormat="1" applyFont="1" applyFill="1"/>
    <xf numFmtId="0" fontId="5" fillId="2" borderId="0" xfId="0" applyFont="1" applyFill="1" applyAlignment="1">
      <alignment horizontal="center"/>
    </xf>
    <xf numFmtId="0" fontId="7" fillId="2" borderId="0" xfId="0" applyFont="1" applyFill="1" applyAlignment="1">
      <alignment horizontal="center"/>
    </xf>
    <xf numFmtId="0" fontId="8" fillId="2" borderId="1"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10" fillId="2" borderId="13"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0" xfId="0" applyFont="1" applyFill="1" applyAlignment="1">
      <alignment horizontal="left" vertical="top" wrapText="1"/>
    </xf>
    <xf numFmtId="0" fontId="10" fillId="2" borderId="0" xfId="0" applyFont="1" applyFill="1" applyAlignment="1">
      <alignment horizontal="center"/>
    </xf>
    <xf numFmtId="0" fontId="11" fillId="2" borderId="0" xfId="0" applyFont="1" applyFill="1" applyAlignment="1">
      <alignment horizontal="center"/>
    </xf>
    <xf numFmtId="0" fontId="8" fillId="2" borderId="1" xfId="0" applyFont="1" applyFill="1" applyBorder="1" applyAlignment="1">
      <alignment horizontal="center" vertical="center" wrapText="1"/>
    </xf>
    <xf numFmtId="0" fontId="18" fillId="2" borderId="0" xfId="4" applyFont="1" applyFill="1" applyAlignment="1">
      <alignment horizontal="left" vertical="top" wrapText="1"/>
    </xf>
    <xf numFmtId="0" fontId="8" fillId="2" borderId="0" xfId="0" applyFont="1" applyFill="1" applyAlignment="1">
      <alignment horizontal="center" vertical="center" wrapText="1"/>
    </xf>
    <xf numFmtId="0" fontId="8" fillId="2" borderId="2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8" xfId="0" applyFont="1" applyFill="1" applyBorder="1" applyAlignment="1">
      <alignment horizontal="center" vertical="center" wrapText="1"/>
    </xf>
    <xf numFmtId="168" fontId="24" fillId="3" borderId="13" xfId="5" applyNumberFormat="1" applyFont="1" applyFill="1" applyBorder="1" applyAlignment="1">
      <alignment horizontal="center"/>
    </xf>
    <xf numFmtId="168" fontId="24" fillId="3" borderId="14" xfId="5" applyNumberFormat="1" applyFont="1" applyFill="1" applyBorder="1" applyAlignment="1">
      <alignment horizontal="center"/>
    </xf>
    <xf numFmtId="168" fontId="24" fillId="3" borderId="20" xfId="5" applyNumberFormat="1" applyFont="1" applyFill="1" applyBorder="1" applyAlignment="1">
      <alignment horizontal="center"/>
    </xf>
    <xf numFmtId="168" fontId="32" fillId="2" borderId="21" xfId="5" applyNumberFormat="1" applyFont="1" applyFill="1" applyBorder="1" applyAlignment="1">
      <alignment horizontal="center" vertical="center" wrapText="1"/>
    </xf>
    <xf numFmtId="168" fontId="32" fillId="2" borderId="53" xfId="5" applyNumberFormat="1" applyFont="1" applyFill="1" applyBorder="1" applyAlignment="1">
      <alignment horizontal="center" vertical="center" wrapText="1"/>
    </xf>
    <xf numFmtId="0" fontId="22" fillId="3" borderId="0" xfId="5" applyFont="1" applyFill="1" applyAlignment="1">
      <alignment horizontal="center"/>
    </xf>
    <xf numFmtId="168" fontId="21" fillId="2" borderId="21" xfId="5" applyNumberFormat="1" applyFont="1" applyFill="1" applyBorder="1" applyAlignment="1">
      <alignment horizontal="center" vertical="center"/>
    </xf>
    <xf numFmtId="168" fontId="21" fillId="2" borderId="22" xfId="5" applyNumberFormat="1" applyFont="1" applyFill="1" applyBorder="1" applyAlignment="1">
      <alignment horizontal="center" vertical="center"/>
    </xf>
    <xf numFmtId="168" fontId="21" fillId="2" borderId="53" xfId="5" applyNumberFormat="1" applyFont="1" applyFill="1" applyBorder="1" applyAlignment="1">
      <alignment horizontal="center" vertical="center"/>
    </xf>
    <xf numFmtId="168" fontId="21" fillId="2" borderId="4" xfId="5" applyNumberFormat="1" applyFont="1" applyFill="1" applyBorder="1" applyAlignment="1">
      <alignment horizontal="center" vertical="center"/>
    </xf>
    <xf numFmtId="168" fontId="21" fillId="2" borderId="3" xfId="5" applyNumberFormat="1" applyFont="1" applyFill="1" applyBorder="1" applyAlignment="1">
      <alignment horizontal="center" vertical="center"/>
    </xf>
    <xf numFmtId="0" fontId="32" fillId="2" borderId="20" xfId="5" applyFont="1" applyFill="1" applyBorder="1" applyAlignment="1">
      <alignment horizontal="center" vertical="center" wrapText="1"/>
    </xf>
    <xf numFmtId="0" fontId="32" fillId="2" borderId="9" xfId="5" applyFont="1" applyFill="1" applyBorder="1" applyAlignment="1">
      <alignment horizontal="center" vertical="center"/>
    </xf>
    <xf numFmtId="0" fontId="21" fillId="2" borderId="33" xfId="5" applyFont="1" applyFill="1" applyBorder="1" applyAlignment="1">
      <alignment horizontal="center"/>
    </xf>
    <xf numFmtId="0" fontId="21" fillId="2" borderId="32" xfId="5" applyFont="1" applyFill="1" applyBorder="1" applyAlignment="1">
      <alignment horizontal="center"/>
    </xf>
    <xf numFmtId="0" fontId="21" fillId="2" borderId="34" xfId="5" applyFont="1" applyFill="1" applyBorder="1" applyAlignment="1">
      <alignment horizontal="center"/>
    </xf>
    <xf numFmtId="0" fontId="21" fillId="2" borderId="0" xfId="5" applyFont="1" applyFill="1" applyAlignment="1">
      <alignment horizontal="center"/>
    </xf>
    <xf numFmtId="168" fontId="10" fillId="2" borderId="13" xfId="0" applyNumberFormat="1"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53" xfId="0" applyFont="1" applyFill="1" applyBorder="1" applyAlignment="1">
      <alignment horizontal="center" vertical="center" wrapText="1"/>
    </xf>
    <xf numFmtId="168" fontId="23" fillId="2" borderId="0" xfId="4" applyNumberFormat="1" applyFont="1" applyFill="1" applyAlignment="1">
      <alignment horizontal="left" wrapText="1"/>
    </xf>
    <xf numFmtId="168" fontId="24" fillId="4" borderId="13" xfId="5" applyNumberFormat="1" applyFont="1" applyFill="1" applyBorder="1" applyAlignment="1">
      <alignment horizontal="center"/>
    </xf>
    <xf numFmtId="168" fontId="24" fillId="4" borderId="14" xfId="5" applyNumberFormat="1" applyFont="1" applyFill="1" applyBorder="1" applyAlignment="1">
      <alignment horizontal="center"/>
    </xf>
    <xf numFmtId="168" fontId="24" fillId="4" borderId="20" xfId="5" applyNumberFormat="1" applyFont="1" applyFill="1" applyBorder="1" applyAlignment="1">
      <alignment horizontal="center"/>
    </xf>
    <xf numFmtId="0" fontId="22" fillId="4" borderId="0" xfId="5" applyFont="1" applyFill="1" applyAlignment="1">
      <alignment horizontal="center"/>
    </xf>
    <xf numFmtId="0" fontId="22" fillId="4" borderId="1" xfId="5" applyFont="1" applyFill="1" applyBorder="1" applyAlignment="1">
      <alignment horizontal="center"/>
    </xf>
    <xf numFmtId="168" fontId="23" fillId="2" borderId="33" xfId="4" applyNumberFormat="1" applyFont="1" applyFill="1" applyBorder="1" applyAlignment="1">
      <alignment horizontal="center" vertical="center"/>
    </xf>
    <xf numFmtId="168" fontId="23" fillId="2" borderId="58" xfId="4" applyNumberFormat="1" applyFont="1" applyFill="1" applyBorder="1" applyAlignment="1">
      <alignment horizontal="center" vertical="center"/>
    </xf>
    <xf numFmtId="0" fontId="10" fillId="2" borderId="2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22" fillId="4" borderId="13" xfId="5" applyFont="1" applyFill="1" applyBorder="1" applyAlignment="1">
      <alignment horizontal="center"/>
    </xf>
    <xf numFmtId="0" fontId="22" fillId="4" borderId="14" xfId="5" applyFont="1" applyFill="1" applyBorder="1" applyAlignment="1">
      <alignment horizontal="center"/>
    </xf>
    <xf numFmtId="0" fontId="22" fillId="4" borderId="20" xfId="5" applyFont="1" applyFill="1" applyBorder="1" applyAlignment="1">
      <alignment horizontal="center"/>
    </xf>
    <xf numFmtId="168" fontId="23" fillId="2" borderId="11" xfId="4" applyNumberFormat="1" applyFont="1" applyFill="1" applyBorder="1" applyAlignment="1">
      <alignment horizontal="center" vertical="center"/>
    </xf>
    <xf numFmtId="168" fontId="23" fillId="2" borderId="61" xfId="4" applyNumberFormat="1" applyFont="1" applyFill="1" applyBorder="1" applyAlignment="1">
      <alignment horizontal="center" vertical="center"/>
    </xf>
    <xf numFmtId="168" fontId="23" fillId="2" borderId="34" xfId="4" applyNumberFormat="1" applyFont="1" applyFill="1" applyBorder="1" applyAlignment="1">
      <alignment horizontal="center" vertical="center"/>
    </xf>
    <xf numFmtId="0" fontId="9" fillId="2" borderId="1" xfId="0" applyFont="1" applyFill="1" applyBorder="1" applyAlignment="1">
      <alignment horizontal="center" vertical="center" wrapText="1"/>
    </xf>
    <xf numFmtId="168" fontId="10" fillId="2" borderId="21" xfId="0" applyNumberFormat="1" applyFont="1" applyFill="1" applyBorder="1" applyAlignment="1">
      <alignment horizontal="center" vertical="center" wrapText="1"/>
    </xf>
  </cellXfs>
  <cellStyles count="6">
    <cellStyle name="Comma" xfId="1" builtinId="3"/>
    <cellStyle name="Currency" xfId="2" builtinId="4"/>
    <cellStyle name="Normal" xfId="0" builtinId="0"/>
    <cellStyle name="Normal 2" xfId="4" xr:uid="{7D6DAADF-722B-4A66-BE0A-6BAF7C626B79}"/>
    <cellStyle name="Normal 3" xfId="5" xr:uid="{DE26F3FF-ECD8-4413-BC4C-45C802E62531}"/>
    <cellStyle name="Percent" xfId="3" builtinId="5"/>
  </cellStyles>
  <dxfs count="0"/>
  <tableStyles count="0" defaultTableStyle="TableStyleMedium2" defaultPivotStyle="PivotStyleLight16"/>
  <colors>
    <mruColors>
      <color rgb="FF2870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C084-3D77-470C-9DE1-174B5E2A8483}">
  <sheetPr>
    <pageSetUpPr fitToPage="1"/>
  </sheetPr>
  <dimension ref="A1:K36"/>
  <sheetViews>
    <sheetView zoomScaleNormal="100" zoomScaleSheetLayoutView="100" workbookViewId="0">
      <selection activeCell="H21" sqref="H21"/>
    </sheetView>
  </sheetViews>
  <sheetFormatPr baseColWidth="10" defaultColWidth="9.1640625" defaultRowHeight="15" x14ac:dyDescent="0.2"/>
  <cols>
    <col min="1" max="1" width="38" style="1" customWidth="1"/>
    <col min="2" max="2" width="14.1640625" style="1" customWidth="1"/>
    <col min="3" max="3" width="12.33203125" style="1" customWidth="1"/>
    <col min="4" max="4" width="14.1640625" style="1" customWidth="1"/>
    <col min="5" max="5" width="12.33203125" style="1" customWidth="1"/>
    <col min="6" max="6" width="14.1640625" style="1" customWidth="1"/>
    <col min="7" max="7" width="12.33203125" style="1" customWidth="1"/>
    <col min="8" max="8" width="14.1640625" style="1" customWidth="1"/>
    <col min="9" max="9" width="12.33203125" style="1" customWidth="1"/>
    <col min="10" max="10" width="15" style="1" customWidth="1"/>
    <col min="11" max="16384" width="9.1640625" style="1"/>
  </cols>
  <sheetData>
    <row r="1" spans="1:11" x14ac:dyDescent="0.2">
      <c r="A1" s="211" t="s">
        <v>19</v>
      </c>
      <c r="B1" s="211"/>
      <c r="C1" s="211"/>
      <c r="D1" s="211"/>
      <c r="E1" s="211"/>
      <c r="F1" s="211"/>
      <c r="G1" s="211"/>
      <c r="H1" s="211"/>
      <c r="I1" s="211"/>
    </row>
    <row r="2" spans="1:11" x14ac:dyDescent="0.2">
      <c r="A2" s="211" t="s">
        <v>172</v>
      </c>
      <c r="B2" s="211"/>
      <c r="C2" s="211"/>
      <c r="D2" s="211"/>
      <c r="E2" s="211"/>
      <c r="F2" s="211"/>
      <c r="G2" s="211"/>
      <c r="H2" s="211"/>
      <c r="I2" s="211"/>
    </row>
    <row r="3" spans="1:11" ht="16" thickBot="1" x14ac:dyDescent="0.25">
      <c r="A3" s="212" t="s">
        <v>0</v>
      </c>
      <c r="B3" s="212"/>
      <c r="C3" s="212"/>
      <c r="D3" s="212"/>
      <c r="E3" s="212"/>
      <c r="F3" s="212"/>
      <c r="G3" s="212"/>
      <c r="H3" s="212"/>
      <c r="I3" s="212"/>
    </row>
    <row r="4" spans="1:11" ht="16.25" customHeight="1" thickBot="1" x14ac:dyDescent="0.25">
      <c r="A4" s="213" t="s">
        <v>1</v>
      </c>
      <c r="B4" s="215" t="s">
        <v>170</v>
      </c>
      <c r="C4" s="216"/>
      <c r="D4" s="215" t="s">
        <v>171</v>
      </c>
      <c r="E4" s="217"/>
      <c r="F4" s="217"/>
      <c r="G4" s="217"/>
      <c r="H4" s="217"/>
      <c r="I4" s="216"/>
    </row>
    <row r="5" spans="1:11" ht="15.75" customHeight="1" x14ac:dyDescent="0.2">
      <c r="A5" s="213"/>
      <c r="B5" s="218" t="s">
        <v>2</v>
      </c>
      <c r="C5" s="219"/>
      <c r="D5" s="220" t="s">
        <v>3</v>
      </c>
      <c r="E5" s="221"/>
      <c r="F5" s="220" t="s">
        <v>4</v>
      </c>
      <c r="G5" s="221"/>
      <c r="H5" s="220" t="s">
        <v>2</v>
      </c>
      <c r="I5" s="221"/>
    </row>
    <row r="6" spans="1:11" ht="35" thickBot="1" x14ac:dyDescent="0.25">
      <c r="A6" s="214"/>
      <c r="B6" s="2" t="s">
        <v>5</v>
      </c>
      <c r="C6" s="3" t="s">
        <v>6</v>
      </c>
      <c r="D6" s="2" t="s">
        <v>5</v>
      </c>
      <c r="E6" s="4" t="s">
        <v>6</v>
      </c>
      <c r="F6" s="2" t="s">
        <v>5</v>
      </c>
      <c r="G6" s="4" t="s">
        <v>6</v>
      </c>
      <c r="H6" s="2" t="s">
        <v>5</v>
      </c>
      <c r="I6" s="4" t="s">
        <v>6</v>
      </c>
    </row>
    <row r="7" spans="1:11" x14ac:dyDescent="0.2">
      <c r="A7" s="5" t="s">
        <v>7</v>
      </c>
      <c r="B7" s="6">
        <v>1169146.8999999999</v>
      </c>
      <c r="C7" s="7">
        <v>0.15069280712221336</v>
      </c>
      <c r="D7" s="6">
        <v>1233174.7</v>
      </c>
      <c r="E7" s="7">
        <v>0.32027481282805403</v>
      </c>
      <c r="F7" s="6">
        <v>0</v>
      </c>
      <c r="G7" s="7">
        <v>0</v>
      </c>
      <c r="H7" s="6">
        <v>1233174.7</v>
      </c>
      <c r="I7" s="203">
        <v>0.14205398902333016</v>
      </c>
      <c r="J7" s="25"/>
      <c r="K7" s="196"/>
    </row>
    <row r="8" spans="1:11" x14ac:dyDescent="0.2">
      <c r="A8" s="8" t="s">
        <v>8</v>
      </c>
      <c r="B8" s="9">
        <v>2108040.3404186456</v>
      </c>
      <c r="C8" s="10">
        <v>0.27170795767798894</v>
      </c>
      <c r="D8" s="9">
        <v>2245247.3209000002</v>
      </c>
      <c r="E8" s="204">
        <v>0.58312594756763769</v>
      </c>
      <c r="F8" s="9">
        <v>0</v>
      </c>
      <c r="G8" s="204">
        <v>0</v>
      </c>
      <c r="H8" s="9">
        <v>2245247.3209000002</v>
      </c>
      <c r="I8" s="204">
        <v>0.25863840563530061</v>
      </c>
      <c r="J8" s="25"/>
      <c r="K8" s="196"/>
    </row>
    <row r="9" spans="1:11" ht="16" thickBot="1" x14ac:dyDescent="0.25">
      <c r="A9" s="11" t="s">
        <v>9</v>
      </c>
      <c r="B9" s="12">
        <v>4481291.2319600005</v>
      </c>
      <c r="C9" s="13">
        <v>0.57759923519979761</v>
      </c>
      <c r="D9" s="12">
        <v>371942.26192000002</v>
      </c>
      <c r="E9" s="205">
        <v>9.6599239604308343E-2</v>
      </c>
      <c r="F9" s="12">
        <v>4830664.0253500007</v>
      </c>
      <c r="G9" s="205">
        <v>1</v>
      </c>
      <c r="H9" s="12">
        <v>5202606.2872700011</v>
      </c>
      <c r="I9" s="205">
        <v>0.59930760534136918</v>
      </c>
      <c r="J9" s="25"/>
      <c r="K9" s="196"/>
    </row>
    <row r="10" spans="1:11" ht="16" thickTop="1" x14ac:dyDescent="0.2">
      <c r="A10" s="14" t="s">
        <v>10</v>
      </c>
      <c r="B10" s="15">
        <v>1248941.22909</v>
      </c>
      <c r="C10" s="16">
        <v>0.16097759806080783</v>
      </c>
      <c r="D10" s="15">
        <v>30507.697710000011</v>
      </c>
      <c r="E10" s="17">
        <v>7.9233276306147921E-3</v>
      </c>
      <c r="F10" s="15">
        <v>1386376.8068400002</v>
      </c>
      <c r="G10" s="17">
        <v>0.28699507967531479</v>
      </c>
      <c r="H10" s="15">
        <v>1416884.5045500002</v>
      </c>
      <c r="I10" s="17">
        <v>0.1632162059898507</v>
      </c>
      <c r="J10" s="25"/>
      <c r="K10" s="196"/>
    </row>
    <row r="11" spans="1:11" x14ac:dyDescent="0.2">
      <c r="A11" s="14" t="s">
        <v>11</v>
      </c>
      <c r="B11" s="15">
        <v>437241.55622000009</v>
      </c>
      <c r="C11" s="16">
        <v>5.6356611386710165E-2</v>
      </c>
      <c r="D11" s="15">
        <v>633.52876000000003</v>
      </c>
      <c r="E11" s="17">
        <v>1.6453735632930938E-4</v>
      </c>
      <c r="F11" s="15">
        <v>470923.18317999999</v>
      </c>
      <c r="G11" s="17">
        <v>9.748622150261832E-2</v>
      </c>
      <c r="H11" s="15">
        <v>471556.71194000001</v>
      </c>
      <c r="I11" s="17">
        <v>5.4320374868055944E-2</v>
      </c>
      <c r="J11" s="197"/>
      <c r="K11" s="196"/>
    </row>
    <row r="12" spans="1:11" x14ac:dyDescent="0.2">
      <c r="A12" s="14" t="s">
        <v>12</v>
      </c>
      <c r="B12" s="15">
        <v>83654.743100000007</v>
      </c>
      <c r="C12" s="16">
        <v>1.0782364531631236E-2</v>
      </c>
      <c r="D12" s="15">
        <v>50484.037199999999</v>
      </c>
      <c r="E12" s="17">
        <v>1.3111496339516629E-2</v>
      </c>
      <c r="F12" s="15">
        <v>19609.530079999997</v>
      </c>
      <c r="G12" s="17">
        <v>4.0593860341134385E-3</v>
      </c>
      <c r="H12" s="15">
        <v>70093.567279999988</v>
      </c>
      <c r="I12" s="17">
        <v>8.0743392132511093E-3</v>
      </c>
      <c r="J12" s="25"/>
      <c r="K12" s="196"/>
    </row>
    <row r="13" spans="1:11" x14ac:dyDescent="0.2">
      <c r="A13" s="14" t="s">
        <v>13</v>
      </c>
      <c r="B13" s="15">
        <v>720322.45737999992</v>
      </c>
      <c r="C13" s="16">
        <v>9.2843263011485641E-2</v>
      </c>
      <c r="D13" s="15">
        <v>61232.772490000003</v>
      </c>
      <c r="E13" s="17">
        <v>1.5903111496025316E-2</v>
      </c>
      <c r="F13" s="15">
        <v>842837.05708000006</v>
      </c>
      <c r="G13" s="17">
        <v>0.17447643898582518</v>
      </c>
      <c r="H13" s="15">
        <v>904069.82957000006</v>
      </c>
      <c r="I13" s="17">
        <v>0.1041431726146026</v>
      </c>
      <c r="J13" s="25"/>
      <c r="K13" s="196"/>
    </row>
    <row r="14" spans="1:11" x14ac:dyDescent="0.2">
      <c r="A14" s="14" t="s">
        <v>14</v>
      </c>
      <c r="B14" s="15">
        <v>641171.75707000005</v>
      </c>
      <c r="C14" s="16">
        <v>8.2641430191843446E-2</v>
      </c>
      <c r="D14" s="15">
        <v>204689.68051000001</v>
      </c>
      <c r="E14" s="17">
        <v>5.3161120734292092E-2</v>
      </c>
      <c r="F14" s="15">
        <v>692336.00328000006</v>
      </c>
      <c r="G14" s="17">
        <v>0.14332108373648228</v>
      </c>
      <c r="H14" s="15">
        <v>897025.68379000004</v>
      </c>
      <c r="I14" s="17">
        <v>0.10333173121273889</v>
      </c>
      <c r="J14" s="25"/>
      <c r="K14" s="196"/>
    </row>
    <row r="15" spans="1:11" x14ac:dyDescent="0.2">
      <c r="A15" s="14" t="s">
        <v>15</v>
      </c>
      <c r="B15" s="15">
        <v>1264139.1832800002</v>
      </c>
      <c r="C15" s="16">
        <v>0.16293648139651692</v>
      </c>
      <c r="D15" s="15">
        <v>0</v>
      </c>
      <c r="E15" s="17">
        <v>0</v>
      </c>
      <c r="F15" s="15">
        <v>1332634.1362500002</v>
      </c>
      <c r="G15" s="17">
        <v>0.27586976226388371</v>
      </c>
      <c r="H15" s="15">
        <v>1332634.1362500002</v>
      </c>
      <c r="I15" s="17">
        <v>0.15351109211287955</v>
      </c>
      <c r="J15" s="25"/>
      <c r="K15" s="196"/>
    </row>
    <row r="16" spans="1:11" x14ac:dyDescent="0.2">
      <c r="A16" s="14" t="s">
        <v>16</v>
      </c>
      <c r="B16" s="15">
        <v>65930.24126000001</v>
      </c>
      <c r="C16" s="16">
        <v>8.4978313073525453E-3</v>
      </c>
      <c r="D16" s="15">
        <v>3256.4</v>
      </c>
      <c r="E16" s="17">
        <v>8.4573815899180807E-4</v>
      </c>
      <c r="F16" s="15">
        <v>85889.908640000009</v>
      </c>
      <c r="G16" s="17">
        <v>1.7780145377379448E-2</v>
      </c>
      <c r="H16" s="15">
        <v>89146.308640000003</v>
      </c>
      <c r="I16" s="17">
        <v>1.02690954890795E-2</v>
      </c>
      <c r="J16" s="25"/>
      <c r="K16" s="196"/>
    </row>
    <row r="17" spans="1:11" ht="16" thickBot="1" x14ac:dyDescent="0.25">
      <c r="A17" s="14" t="s">
        <v>17</v>
      </c>
      <c r="B17" s="15">
        <v>19890.064560000003</v>
      </c>
      <c r="C17" s="16">
        <v>2.5636553134498774E-3</v>
      </c>
      <c r="D17" s="15">
        <v>21138.145250000001</v>
      </c>
      <c r="E17" s="17">
        <v>5.4899078885383961E-3</v>
      </c>
      <c r="F17" s="15">
        <v>57.4</v>
      </c>
      <c r="G17" s="17">
        <v>1.1882424382813736E-5</v>
      </c>
      <c r="H17" s="15">
        <v>21195.545250000003</v>
      </c>
      <c r="I17" s="17">
        <v>2.4415938409107795E-3</v>
      </c>
      <c r="J17" s="197"/>
      <c r="K17" s="196"/>
    </row>
    <row r="18" spans="1:11" ht="16" thickBot="1" x14ac:dyDescent="0.25">
      <c r="A18" s="18" t="s">
        <v>18</v>
      </c>
      <c r="B18" s="19">
        <v>7758478.472378646</v>
      </c>
      <c r="C18" s="20">
        <v>1</v>
      </c>
      <c r="D18" s="19">
        <v>3850364.2828199998</v>
      </c>
      <c r="E18" s="20">
        <v>1</v>
      </c>
      <c r="F18" s="19">
        <v>4830664.0253500007</v>
      </c>
      <c r="G18" s="20">
        <v>1</v>
      </c>
      <c r="H18" s="19">
        <v>8681028.308170002</v>
      </c>
      <c r="I18" s="21">
        <v>1</v>
      </c>
      <c r="J18" s="25"/>
      <c r="K18" s="196"/>
    </row>
    <row r="19" spans="1:11" x14ac:dyDescent="0.2">
      <c r="A19" s="22" t="s">
        <v>6</v>
      </c>
      <c r="B19" s="23"/>
      <c r="C19" s="23"/>
      <c r="D19" s="23">
        <v>0.44353780982332419</v>
      </c>
      <c r="E19" s="23"/>
      <c r="F19" s="23">
        <v>0.55646219017667564</v>
      </c>
      <c r="G19" s="23"/>
      <c r="H19" s="23">
        <v>1</v>
      </c>
      <c r="I19" s="23"/>
    </row>
    <row r="20" spans="1:11" x14ac:dyDescent="0.2">
      <c r="A20" s="22"/>
      <c r="B20" s="24"/>
      <c r="C20" s="206"/>
      <c r="D20" s="23"/>
      <c r="E20" s="23"/>
      <c r="F20" s="23"/>
      <c r="G20" s="23"/>
      <c r="H20" s="23"/>
      <c r="I20" s="206"/>
    </row>
    <row r="21" spans="1:11" x14ac:dyDescent="0.2">
      <c r="A21" s="1" t="s">
        <v>162</v>
      </c>
      <c r="H21" s="209"/>
    </row>
    <row r="22" spans="1:11" x14ac:dyDescent="0.2">
      <c r="H22" s="196"/>
    </row>
    <row r="23" spans="1:11" x14ac:dyDescent="0.2">
      <c r="B23" s="25"/>
      <c r="D23" s="25"/>
      <c r="E23" s="25"/>
      <c r="F23" s="25"/>
      <c r="G23" s="25"/>
    </row>
    <row r="24" spans="1:11" x14ac:dyDescent="0.2">
      <c r="B24" s="25"/>
      <c r="C24" s="26"/>
      <c r="D24" s="27"/>
      <c r="E24" s="27"/>
      <c r="F24" s="27"/>
      <c r="G24" s="25"/>
      <c r="H24" s="25"/>
    </row>
    <row r="25" spans="1:11" x14ac:dyDescent="0.2">
      <c r="B25" s="28"/>
      <c r="C25" s="26"/>
      <c r="D25" s="27"/>
      <c r="E25" s="27"/>
      <c r="F25" s="27"/>
      <c r="G25" s="25"/>
      <c r="H25" s="25"/>
    </row>
    <row r="26" spans="1:11" x14ac:dyDescent="0.2">
      <c r="B26" s="28"/>
      <c r="C26" s="26"/>
      <c r="D26" s="27"/>
      <c r="E26" s="25"/>
      <c r="F26" s="27"/>
      <c r="G26" s="25"/>
    </row>
    <row r="27" spans="1:11" x14ac:dyDescent="0.2">
      <c r="B27" s="28"/>
      <c r="C27" s="26"/>
      <c r="D27" s="27"/>
      <c r="E27" s="25"/>
      <c r="F27" s="27"/>
      <c r="G27" s="25"/>
    </row>
    <row r="28" spans="1:11" x14ac:dyDescent="0.2">
      <c r="B28" s="28"/>
      <c r="C28" s="26"/>
      <c r="D28" s="27"/>
      <c r="E28" s="25"/>
      <c r="F28" s="27"/>
      <c r="G28" s="25"/>
    </row>
    <row r="29" spans="1:11" x14ac:dyDescent="0.2">
      <c r="B29" s="28"/>
      <c r="C29" s="26"/>
      <c r="D29" s="27"/>
      <c r="F29" s="27"/>
    </row>
    <row r="30" spans="1:11" x14ac:dyDescent="0.2">
      <c r="B30" s="28"/>
      <c r="C30" s="26"/>
      <c r="D30" s="27"/>
      <c r="F30" s="27"/>
    </row>
    <row r="31" spans="1:11" x14ac:dyDescent="0.2">
      <c r="B31" s="28"/>
      <c r="C31" s="26"/>
      <c r="D31" s="27"/>
      <c r="F31" s="27"/>
    </row>
    <row r="35" spans="4:6" x14ac:dyDescent="0.2">
      <c r="D35" s="27"/>
      <c r="F35" s="27"/>
    </row>
    <row r="36" spans="4:6" x14ac:dyDescent="0.2">
      <c r="D36" s="29"/>
      <c r="F36" s="29"/>
    </row>
  </sheetData>
  <sheetProtection sheet="1" objects="1" scenarios="1"/>
  <mergeCells count="10">
    <mergeCell ref="A1:I1"/>
    <mergeCell ref="A2:I2"/>
    <mergeCell ref="A3:I3"/>
    <mergeCell ref="A4:A6"/>
    <mergeCell ref="B4:C4"/>
    <mergeCell ref="D4:I4"/>
    <mergeCell ref="B5:C5"/>
    <mergeCell ref="D5:E5"/>
    <mergeCell ref="F5:G5"/>
    <mergeCell ref="H5:I5"/>
  </mergeCells>
  <printOptions horizontalCentered="1"/>
  <pageMargins left="0.25" right="0.25" top="0.75" bottom="0.75" header="0.3" footer="0.3"/>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CA85-9775-4C1E-A02C-55DC82B800A9}">
  <sheetPr>
    <pageSetUpPr fitToPage="1"/>
  </sheetPr>
  <dimension ref="A1:Q29"/>
  <sheetViews>
    <sheetView zoomScaleNormal="100" zoomScaleSheetLayoutView="100" workbookViewId="0">
      <selection sqref="A1:Q1"/>
    </sheetView>
  </sheetViews>
  <sheetFormatPr baseColWidth="10" defaultColWidth="9.1640625" defaultRowHeight="15" x14ac:dyDescent="0.2"/>
  <cols>
    <col min="1" max="1" width="25.83203125" style="1" customWidth="1"/>
    <col min="2" max="2" width="11.6640625" style="1" customWidth="1"/>
    <col min="3" max="3" width="6.5" style="1" bestFit="1" customWidth="1"/>
    <col min="4" max="4" width="11.6640625" style="1" bestFit="1" customWidth="1"/>
    <col min="5" max="5" width="6.5" style="1" bestFit="1" customWidth="1"/>
    <col min="6" max="6" width="11.33203125" style="1" customWidth="1"/>
    <col min="7" max="7" width="6.5" style="1" bestFit="1" customWidth="1"/>
    <col min="8" max="8" width="11.33203125" style="1" customWidth="1"/>
    <col min="9" max="9" width="6.5" style="1" bestFit="1" customWidth="1"/>
    <col min="10" max="10" width="11.33203125" style="1" customWidth="1"/>
    <col min="11" max="11" width="6.5" style="1" bestFit="1" customWidth="1"/>
    <col min="12" max="12" width="11.33203125" style="1" customWidth="1"/>
    <col min="13" max="13" width="6.5" style="1" bestFit="1" customWidth="1"/>
    <col min="14" max="14" width="11.33203125" style="1" customWidth="1"/>
    <col min="15" max="15" width="6.5" style="1" bestFit="1" customWidth="1"/>
    <col min="16" max="16" width="11.33203125" style="1" customWidth="1"/>
    <col min="17" max="17" width="6.1640625" style="1" bestFit="1" customWidth="1"/>
    <col min="18" max="16384" width="9.1640625" style="1"/>
  </cols>
  <sheetData>
    <row r="1" spans="1:17" x14ac:dyDescent="0.2">
      <c r="A1" s="227" t="s">
        <v>40</v>
      </c>
      <c r="B1" s="227"/>
      <c r="C1" s="227"/>
      <c r="D1" s="227"/>
      <c r="E1" s="227"/>
      <c r="F1" s="227"/>
      <c r="G1" s="227"/>
      <c r="H1" s="227"/>
      <c r="I1" s="227"/>
      <c r="J1" s="227"/>
      <c r="K1" s="227"/>
      <c r="L1" s="227"/>
      <c r="M1" s="227"/>
      <c r="N1" s="227"/>
      <c r="O1" s="227"/>
      <c r="P1" s="227"/>
      <c r="Q1" s="227"/>
    </row>
    <row r="2" spans="1:17" x14ac:dyDescent="0.2">
      <c r="A2" s="227" t="s">
        <v>173</v>
      </c>
      <c r="B2" s="227"/>
      <c r="C2" s="227"/>
      <c r="D2" s="227"/>
      <c r="E2" s="227"/>
      <c r="F2" s="227"/>
      <c r="G2" s="227"/>
      <c r="H2" s="227"/>
      <c r="I2" s="227"/>
      <c r="J2" s="227"/>
      <c r="K2" s="227"/>
      <c r="L2" s="227"/>
      <c r="M2" s="227"/>
      <c r="N2" s="227"/>
      <c r="O2" s="227"/>
      <c r="P2" s="227"/>
      <c r="Q2" s="227"/>
    </row>
    <row r="3" spans="1:17" ht="16" thickBot="1" x14ac:dyDescent="0.25">
      <c r="A3" s="228" t="s">
        <v>0</v>
      </c>
      <c r="B3" s="228"/>
      <c r="C3" s="228"/>
      <c r="D3" s="228"/>
      <c r="E3" s="228"/>
      <c r="F3" s="228"/>
      <c r="G3" s="228"/>
      <c r="H3" s="228"/>
      <c r="I3" s="228"/>
      <c r="J3" s="228"/>
      <c r="K3" s="228"/>
      <c r="L3" s="228"/>
      <c r="M3" s="228"/>
      <c r="N3" s="228"/>
      <c r="O3" s="228"/>
      <c r="P3" s="228"/>
      <c r="Q3" s="228"/>
    </row>
    <row r="4" spans="1:17" ht="14.25" customHeight="1" x14ac:dyDescent="0.2">
      <c r="A4" s="229" t="s">
        <v>1</v>
      </c>
      <c r="B4" s="222" t="s">
        <v>20</v>
      </c>
      <c r="C4" s="223"/>
      <c r="D4" s="222" t="s">
        <v>8</v>
      </c>
      <c r="E4" s="223"/>
      <c r="F4" s="222" t="s">
        <v>21</v>
      </c>
      <c r="G4" s="223"/>
      <c r="H4" s="222" t="s">
        <v>22</v>
      </c>
      <c r="I4" s="223"/>
      <c r="J4" s="222" t="s">
        <v>12</v>
      </c>
      <c r="K4" s="223"/>
      <c r="L4" s="222" t="s">
        <v>23</v>
      </c>
      <c r="M4" s="223"/>
      <c r="N4" s="222" t="s">
        <v>16</v>
      </c>
      <c r="O4" s="223"/>
      <c r="P4" s="222" t="s">
        <v>18</v>
      </c>
      <c r="Q4" s="223"/>
    </row>
    <row r="5" spans="1:17" ht="14.25" customHeight="1" x14ac:dyDescent="0.2">
      <c r="A5" s="229"/>
      <c r="B5" s="224"/>
      <c r="C5" s="225"/>
      <c r="D5" s="224"/>
      <c r="E5" s="225"/>
      <c r="F5" s="224"/>
      <c r="G5" s="225"/>
      <c r="H5" s="224"/>
      <c r="I5" s="225"/>
      <c r="J5" s="224"/>
      <c r="K5" s="225"/>
      <c r="L5" s="224"/>
      <c r="M5" s="225"/>
      <c r="N5" s="224"/>
      <c r="O5" s="225"/>
      <c r="P5" s="224"/>
      <c r="Q5" s="225"/>
    </row>
    <row r="6" spans="1:17" ht="14.75" customHeight="1" thickBot="1" x14ac:dyDescent="0.25">
      <c r="A6" s="229"/>
      <c r="B6" s="224"/>
      <c r="C6" s="225"/>
      <c r="D6" s="224"/>
      <c r="E6" s="225"/>
      <c r="F6" s="224"/>
      <c r="G6" s="225"/>
      <c r="H6" s="224"/>
      <c r="I6" s="225"/>
      <c r="J6" s="224"/>
      <c r="K6" s="225"/>
      <c r="L6" s="224"/>
      <c r="M6" s="225"/>
      <c r="N6" s="224"/>
      <c r="O6" s="225"/>
      <c r="P6" s="224"/>
      <c r="Q6" s="225"/>
    </row>
    <row r="7" spans="1:17" x14ac:dyDescent="0.2">
      <c r="A7" s="30" t="s">
        <v>24</v>
      </c>
      <c r="B7" s="31">
        <v>1059051.61824</v>
      </c>
      <c r="C7" s="32">
        <v>0.85880314352074272</v>
      </c>
      <c r="D7" s="31">
        <v>1160163.5371900001</v>
      </c>
      <c r="E7" s="32">
        <v>0.56061789104672544</v>
      </c>
      <c r="F7" s="31">
        <v>355763.59369999997</v>
      </c>
      <c r="G7" s="32">
        <v>0.24881439930094376</v>
      </c>
      <c r="H7" s="31">
        <v>122403.34240000001</v>
      </c>
      <c r="I7" s="32">
        <v>0.34687940284842395</v>
      </c>
      <c r="J7" s="31">
        <v>4923.8917499999998</v>
      </c>
      <c r="K7" s="32">
        <v>0.11002891106938509</v>
      </c>
      <c r="L7" s="31">
        <v>1194715.7519500002</v>
      </c>
      <c r="M7" s="32">
        <v>0.41748945424689038</v>
      </c>
      <c r="N7" s="31">
        <v>77634.826319999993</v>
      </c>
      <c r="O7" s="32">
        <v>0.21674036453455714</v>
      </c>
      <c r="P7" s="198">
        <v>3974656.5615500007</v>
      </c>
      <c r="Q7" s="32">
        <v>0.47601107295826711</v>
      </c>
    </row>
    <row r="8" spans="1:17" x14ac:dyDescent="0.2">
      <c r="A8" s="33" t="s">
        <v>25</v>
      </c>
      <c r="B8" s="34">
        <v>12226.956999999999</v>
      </c>
      <c r="C8" s="35">
        <v>9.915049395555842E-3</v>
      </c>
      <c r="D8" s="34">
        <v>24061.457200000001</v>
      </c>
      <c r="E8" s="35">
        <v>1.162705339253039E-2</v>
      </c>
      <c r="F8" s="34">
        <v>5170.0249700000004</v>
      </c>
      <c r="G8" s="35">
        <v>3.6158187067510217E-3</v>
      </c>
      <c r="H8" s="34">
        <v>1575.4068</v>
      </c>
      <c r="I8" s="35">
        <v>4.4645526773405032E-3</v>
      </c>
      <c r="J8" s="34">
        <v>81.3</v>
      </c>
      <c r="K8" s="35">
        <v>1.8167236251570738E-3</v>
      </c>
      <c r="L8" s="34">
        <v>16865.10267</v>
      </c>
      <c r="M8" s="35">
        <v>5.8934541526081304E-3</v>
      </c>
      <c r="N8" s="34">
        <v>946.06358</v>
      </c>
      <c r="O8" s="35">
        <v>2.6412136784705336E-3</v>
      </c>
      <c r="P8" s="34">
        <v>60926.31222</v>
      </c>
      <c r="Q8" s="35">
        <v>7.2966302376381419E-3</v>
      </c>
    </row>
    <row r="9" spans="1:17" x14ac:dyDescent="0.2">
      <c r="A9" s="36" t="s">
        <v>26</v>
      </c>
      <c r="B9" s="34">
        <v>41768.400000000001</v>
      </c>
      <c r="C9" s="35">
        <v>3.387071281704309E-2</v>
      </c>
      <c r="D9" s="34">
        <v>360874.89939999999</v>
      </c>
      <c r="E9" s="35">
        <v>0.17438310940485488</v>
      </c>
      <c r="F9" s="34">
        <v>278316.98963000003</v>
      </c>
      <c r="G9" s="35">
        <v>0.19464969383132094</v>
      </c>
      <c r="H9" s="34">
        <v>93938.074809999991</v>
      </c>
      <c r="I9" s="35">
        <v>0.26621154827895754</v>
      </c>
      <c r="J9" s="34">
        <v>25293.695059999998</v>
      </c>
      <c r="K9" s="35">
        <v>0.56521098872104258</v>
      </c>
      <c r="L9" s="34">
        <v>954392.79526000004</v>
      </c>
      <c r="M9" s="35">
        <v>0.33350939466556645</v>
      </c>
      <c r="N9" s="34">
        <v>162197.45918000001</v>
      </c>
      <c r="O9" s="35">
        <v>0.45282173086018385</v>
      </c>
      <c r="P9" s="34">
        <v>1916782.3133400001</v>
      </c>
      <c r="Q9" s="35">
        <v>0.22955684131979182</v>
      </c>
    </row>
    <row r="10" spans="1:17" x14ac:dyDescent="0.2">
      <c r="A10" s="36" t="s">
        <v>27</v>
      </c>
      <c r="B10" s="37">
        <v>0</v>
      </c>
      <c r="C10" s="38">
        <v>0</v>
      </c>
      <c r="D10" s="37">
        <v>4553.7723000000005</v>
      </c>
      <c r="E10" s="38">
        <v>2.2004882426458327E-3</v>
      </c>
      <c r="F10" s="37">
        <v>5606.2923299999993</v>
      </c>
      <c r="G10" s="38">
        <v>3.9209359335703109E-3</v>
      </c>
      <c r="H10" s="37">
        <v>3129.3682799999997</v>
      </c>
      <c r="I10" s="38">
        <v>8.8683313623239696E-3</v>
      </c>
      <c r="J10" s="37">
        <v>228.54113000000001</v>
      </c>
      <c r="K10" s="38">
        <v>5.1069627329777866E-3</v>
      </c>
      <c r="L10" s="37">
        <v>15021.605239999999</v>
      </c>
      <c r="M10" s="38">
        <v>5.2492500942787354E-3</v>
      </c>
      <c r="N10" s="37">
        <v>3903.2826299999997</v>
      </c>
      <c r="O10" s="38">
        <v>1.0897157116324505E-2</v>
      </c>
      <c r="P10" s="37">
        <v>32442.86191</v>
      </c>
      <c r="Q10" s="38">
        <v>3.8854077751043752E-3</v>
      </c>
    </row>
    <row r="11" spans="1:17" x14ac:dyDescent="0.2">
      <c r="A11" s="33" t="s">
        <v>28</v>
      </c>
      <c r="B11" s="37">
        <v>70.8</v>
      </c>
      <c r="C11" s="38">
        <v>5.7412935794683312E-5</v>
      </c>
      <c r="D11" s="37">
        <v>28734.441549999996</v>
      </c>
      <c r="E11" s="38">
        <v>1.3885147658737544E-2</v>
      </c>
      <c r="F11" s="37">
        <v>35395.010829999999</v>
      </c>
      <c r="G11" s="38">
        <v>2.4754608155165062E-2</v>
      </c>
      <c r="H11" s="37">
        <v>14312.09296</v>
      </c>
      <c r="I11" s="38">
        <v>4.055910698298E-2</v>
      </c>
      <c r="J11" s="37">
        <v>1787.3735000000001</v>
      </c>
      <c r="K11" s="38">
        <v>3.9940512477609928E-2</v>
      </c>
      <c r="L11" s="37">
        <v>248215.65149000002</v>
      </c>
      <c r="M11" s="38">
        <v>8.6738135583260767E-2</v>
      </c>
      <c r="N11" s="37">
        <v>16036.161190000001</v>
      </c>
      <c r="O11" s="38">
        <v>4.4769642527816476E-2</v>
      </c>
      <c r="P11" s="37">
        <v>344551.53152000002</v>
      </c>
      <c r="Q11" s="38">
        <v>4.1264029147788844E-2</v>
      </c>
    </row>
    <row r="12" spans="1:17" x14ac:dyDescent="0.2">
      <c r="A12" s="33" t="s">
        <v>29</v>
      </c>
      <c r="B12" s="37">
        <v>444.9</v>
      </c>
      <c r="C12" s="38">
        <v>3.6077704993014976E-4</v>
      </c>
      <c r="D12" s="37">
        <v>70491.099789999993</v>
      </c>
      <c r="E12" s="38">
        <v>3.4062932022110352E-2</v>
      </c>
      <c r="F12" s="37">
        <v>42354.956709999999</v>
      </c>
      <c r="G12" s="38">
        <v>2.9622264047913814E-2</v>
      </c>
      <c r="H12" s="37">
        <v>13675.588239999999</v>
      </c>
      <c r="I12" s="38">
        <v>3.8755313288668235E-2</v>
      </c>
      <c r="J12" s="37">
        <v>1608.92625</v>
      </c>
      <c r="K12" s="38">
        <v>3.5952943782415453E-2</v>
      </c>
      <c r="L12" s="37">
        <v>37124.36767</v>
      </c>
      <c r="M12" s="38">
        <v>1.2972987066180282E-2</v>
      </c>
      <c r="N12" s="37">
        <v>29765.434520000003</v>
      </c>
      <c r="O12" s="38">
        <v>8.3098931680514534E-2</v>
      </c>
      <c r="P12" s="37">
        <v>195465.27317999999</v>
      </c>
      <c r="Q12" s="38">
        <v>2.3409226173797586E-2</v>
      </c>
    </row>
    <row r="13" spans="1:17" x14ac:dyDescent="0.2">
      <c r="A13" s="33" t="s">
        <v>30</v>
      </c>
      <c r="B13" s="37">
        <v>2933.2</v>
      </c>
      <c r="C13" s="38">
        <v>2.378582249618151E-3</v>
      </c>
      <c r="D13" s="37">
        <v>314962.97128</v>
      </c>
      <c r="E13" s="38">
        <v>0.15219740239766424</v>
      </c>
      <c r="F13" s="37">
        <v>546625.86387</v>
      </c>
      <c r="G13" s="38">
        <v>0.38229989906123862</v>
      </c>
      <c r="H13" s="37">
        <v>68761.5965</v>
      </c>
      <c r="I13" s="38">
        <v>0.19486380898716599</v>
      </c>
      <c r="J13" s="37">
        <v>6472.2627999999995</v>
      </c>
      <c r="K13" s="38">
        <v>0.14462869295184835</v>
      </c>
      <c r="L13" s="37">
        <v>52716.769510000006</v>
      </c>
      <c r="M13" s="38">
        <v>1.8421700137850109E-2</v>
      </c>
      <c r="N13" s="37">
        <v>33549.832799999996</v>
      </c>
      <c r="O13" s="38">
        <v>9.3664188300916676E-2</v>
      </c>
      <c r="P13" s="37">
        <v>1026022.49676</v>
      </c>
      <c r="Q13" s="38">
        <v>0.12287805549961446</v>
      </c>
    </row>
    <row r="14" spans="1:17" x14ac:dyDescent="0.2">
      <c r="A14" s="33" t="s">
        <v>31</v>
      </c>
      <c r="B14" s="37">
        <v>162.89176</v>
      </c>
      <c r="C14" s="38">
        <v>1.3209172540060683E-4</v>
      </c>
      <c r="D14" s="37">
        <v>16137.30035</v>
      </c>
      <c r="E14" s="38">
        <v>7.7979172757977992E-3</v>
      </c>
      <c r="F14" s="37">
        <v>2684.9171999999999</v>
      </c>
      <c r="G14" s="38">
        <v>1.8777808413249449E-3</v>
      </c>
      <c r="H14" s="37">
        <v>1382.7541100000001</v>
      </c>
      <c r="I14" s="38">
        <v>3.9185933207245812E-3</v>
      </c>
      <c r="J14" s="37">
        <v>786.4</v>
      </c>
      <c r="K14" s="38">
        <v>1.757283467187605E-2</v>
      </c>
      <c r="L14" s="37">
        <v>21939.789809999998</v>
      </c>
      <c r="M14" s="38">
        <v>7.6667867307500977E-3</v>
      </c>
      <c r="N14" s="37">
        <v>7615.9604500000005</v>
      </c>
      <c r="O14" s="38">
        <v>2.1262185058672906E-2</v>
      </c>
      <c r="P14" s="37">
        <v>50710.013680000004</v>
      </c>
      <c r="Q14" s="38">
        <v>6.0731103801662497E-3</v>
      </c>
    </row>
    <row r="15" spans="1:17" x14ac:dyDescent="0.2">
      <c r="A15" s="33" t="s">
        <v>32</v>
      </c>
      <c r="B15" s="37">
        <v>1.2</v>
      </c>
      <c r="C15" s="38">
        <v>9.7310060668954763E-7</v>
      </c>
      <c r="D15" s="37">
        <v>3038.2524799999997</v>
      </c>
      <c r="E15" s="38">
        <v>1.4681539655440263E-3</v>
      </c>
      <c r="F15" s="37">
        <v>757.80951999999991</v>
      </c>
      <c r="G15" s="38">
        <v>5.2999779584623791E-4</v>
      </c>
      <c r="H15" s="37">
        <v>348.63853000000006</v>
      </c>
      <c r="I15" s="38">
        <v>9.8800835602306505E-4</v>
      </c>
      <c r="J15" s="37">
        <v>215.7</v>
      </c>
      <c r="K15" s="38">
        <v>4.8200158172986571E-3</v>
      </c>
      <c r="L15" s="37">
        <v>2340.6913000000004</v>
      </c>
      <c r="M15" s="38">
        <v>8.1794680601008913E-4</v>
      </c>
      <c r="N15" s="37">
        <v>1113.8906899999999</v>
      </c>
      <c r="O15" s="38">
        <v>3.1097522290721522E-3</v>
      </c>
      <c r="P15" s="37">
        <v>7816.1825199999994</v>
      </c>
      <c r="Q15" s="38">
        <v>9.3607821711567702E-4</v>
      </c>
    </row>
    <row r="16" spans="1:17" x14ac:dyDescent="0.2">
      <c r="A16" s="33" t="s">
        <v>33</v>
      </c>
      <c r="B16" s="37">
        <v>0</v>
      </c>
      <c r="C16" s="38">
        <v>0</v>
      </c>
      <c r="D16" s="37">
        <v>0</v>
      </c>
      <c r="E16" s="38">
        <v>0</v>
      </c>
      <c r="F16" s="37">
        <v>0</v>
      </c>
      <c r="G16" s="38">
        <v>0</v>
      </c>
      <c r="H16" s="37">
        <v>0</v>
      </c>
      <c r="I16" s="38">
        <v>0</v>
      </c>
      <c r="J16" s="37">
        <v>0</v>
      </c>
      <c r="K16" s="38">
        <v>0</v>
      </c>
      <c r="L16" s="37">
        <v>0</v>
      </c>
      <c r="M16" s="38">
        <v>0</v>
      </c>
      <c r="N16" s="37">
        <v>0</v>
      </c>
      <c r="O16" s="38">
        <v>0</v>
      </c>
      <c r="P16" s="37">
        <v>0</v>
      </c>
      <c r="Q16" s="38">
        <v>0</v>
      </c>
    </row>
    <row r="17" spans="1:17" x14ac:dyDescent="0.2">
      <c r="A17" s="33" t="s">
        <v>34</v>
      </c>
      <c r="B17" s="37">
        <v>51</v>
      </c>
      <c r="C17" s="38">
        <v>4.1356775784305775E-5</v>
      </c>
      <c r="D17" s="37">
        <v>18396.538700000001</v>
      </c>
      <c r="E17" s="38">
        <v>8.8896335714302287E-3</v>
      </c>
      <c r="F17" s="37">
        <v>10711.381679999999</v>
      </c>
      <c r="G17" s="38">
        <v>7.4913398829665962E-3</v>
      </c>
      <c r="H17" s="37">
        <v>6951.4559399999998</v>
      </c>
      <c r="I17" s="38">
        <v>1.9699763406087589E-2</v>
      </c>
      <c r="J17" s="37">
        <v>580.59999999999991</v>
      </c>
      <c r="K17" s="38">
        <v>1.2974043502659249E-2</v>
      </c>
      <c r="L17" s="37">
        <v>21469.648929999999</v>
      </c>
      <c r="M17" s="38">
        <v>7.5024975606357933E-3</v>
      </c>
      <c r="N17" s="37">
        <v>3299.9124200000001</v>
      </c>
      <c r="O17" s="38">
        <v>9.2126723887403002E-3</v>
      </c>
      <c r="P17" s="37">
        <v>61460.537669999998</v>
      </c>
      <c r="Q17" s="38">
        <v>7.3606099112824338E-3</v>
      </c>
    </row>
    <row r="18" spans="1:17" x14ac:dyDescent="0.2">
      <c r="A18" s="33" t="s">
        <v>35</v>
      </c>
      <c r="B18" s="37">
        <v>0</v>
      </c>
      <c r="C18" s="38">
        <v>0</v>
      </c>
      <c r="D18" s="37">
        <v>0</v>
      </c>
      <c r="E18" s="38">
        <v>0</v>
      </c>
      <c r="F18" s="37">
        <v>77.8</v>
      </c>
      <c r="G18" s="38">
        <v>5.4411863969242968E-5</v>
      </c>
      <c r="H18" s="37">
        <v>330.9</v>
      </c>
      <c r="I18" s="38">
        <v>9.3773905313343357E-4</v>
      </c>
      <c r="J18" s="37">
        <v>0</v>
      </c>
      <c r="K18" s="38">
        <v>0</v>
      </c>
      <c r="L18" s="37">
        <v>422.5</v>
      </c>
      <c r="M18" s="38">
        <v>1.4764122271880217E-4</v>
      </c>
      <c r="N18" s="37">
        <v>1105.4000000000001</v>
      </c>
      <c r="O18" s="38">
        <v>3.0860479801804947E-3</v>
      </c>
      <c r="P18" s="37">
        <v>1936.6000000000001</v>
      </c>
      <c r="Q18" s="38">
        <v>2.3193023840316107E-4</v>
      </c>
    </row>
    <row r="19" spans="1:17" x14ac:dyDescent="0.2">
      <c r="A19" s="33" t="s">
        <v>169</v>
      </c>
      <c r="B19" s="37">
        <v>948.59999999999991</v>
      </c>
      <c r="C19" s="38">
        <v>7.6923602958808737E-4</v>
      </c>
      <c r="D19" s="37">
        <v>0</v>
      </c>
      <c r="E19" s="38">
        <v>0</v>
      </c>
      <c r="F19" s="37">
        <v>0</v>
      </c>
      <c r="G19" s="38">
        <v>0</v>
      </c>
      <c r="H19" s="37">
        <v>0</v>
      </c>
      <c r="I19" s="38">
        <v>0</v>
      </c>
      <c r="J19" s="37">
        <v>0</v>
      </c>
      <c r="K19" s="38">
        <v>0</v>
      </c>
      <c r="L19" s="37">
        <v>0</v>
      </c>
      <c r="M19" s="38">
        <v>0</v>
      </c>
      <c r="N19" s="37">
        <v>0</v>
      </c>
      <c r="O19" s="38">
        <v>0</v>
      </c>
      <c r="P19" s="37">
        <v>948.59999999999991</v>
      </c>
      <c r="Q19" s="38">
        <v>1.1360581645628348E-4</v>
      </c>
    </row>
    <row r="20" spans="1:17" x14ac:dyDescent="0.2">
      <c r="A20" s="33" t="s">
        <v>36</v>
      </c>
      <c r="B20" s="37">
        <v>44343.8</v>
      </c>
      <c r="C20" s="38">
        <v>3.5959148902433305E-2</v>
      </c>
      <c r="D20" s="37">
        <v>443.94800000000032</v>
      </c>
      <c r="E20" s="38">
        <v>2.1452595562279931E-4</v>
      </c>
      <c r="F20" s="37">
        <v>5939.5579699999998</v>
      </c>
      <c r="G20" s="38">
        <v>4.154015685103765E-3</v>
      </c>
      <c r="H20" s="37">
        <v>658.69963000000007</v>
      </c>
      <c r="I20" s="38">
        <v>1.8666919532654674E-3</v>
      </c>
      <c r="J20" s="37">
        <v>0</v>
      </c>
      <c r="K20" s="38">
        <v>0</v>
      </c>
      <c r="L20" s="37">
        <v>3714.5289300000004</v>
      </c>
      <c r="M20" s="38">
        <v>1.298029806034471E-3</v>
      </c>
      <c r="N20" s="37">
        <v>28.081970000000002</v>
      </c>
      <c r="O20" s="38">
        <v>7.8399047220905781E-5</v>
      </c>
      <c r="P20" s="37">
        <v>55128.616500000011</v>
      </c>
      <c r="Q20" s="38">
        <v>6.6022891498923068E-3</v>
      </c>
    </row>
    <row r="21" spans="1:17" ht="16" thickBot="1" x14ac:dyDescent="0.25">
      <c r="A21" s="33" t="s">
        <v>37</v>
      </c>
      <c r="B21" s="37">
        <v>71168.2</v>
      </c>
      <c r="C21" s="38">
        <v>5.7711515497502551E-2</v>
      </c>
      <c r="D21" s="37">
        <v>67579.014710000018</v>
      </c>
      <c r="E21" s="38">
        <v>3.2655745066336499E-2</v>
      </c>
      <c r="F21" s="37">
        <v>140431.03098000001</v>
      </c>
      <c r="G21" s="38">
        <v>9.8214834893885689E-2</v>
      </c>
      <c r="H21" s="37">
        <v>25402.103469999998</v>
      </c>
      <c r="I21" s="38">
        <v>7.1987139484905732E-2</v>
      </c>
      <c r="J21" s="37">
        <v>2772.2</v>
      </c>
      <c r="K21" s="38">
        <v>6.1947370647729885E-2</v>
      </c>
      <c r="L21" s="37">
        <v>292727.69636</v>
      </c>
      <c r="M21" s="38">
        <v>0.10229272192721575</v>
      </c>
      <c r="N21" s="37">
        <v>20996.440149999995</v>
      </c>
      <c r="O21" s="38">
        <v>5.8617714597329583E-2</v>
      </c>
      <c r="P21" s="37">
        <v>621076.68567000004</v>
      </c>
      <c r="Q21" s="38">
        <v>7.4381113174681518E-2</v>
      </c>
    </row>
    <row r="22" spans="1:17" ht="16" thickBot="1" x14ac:dyDescent="0.25">
      <c r="A22" s="39" t="s">
        <v>18</v>
      </c>
      <c r="B22" s="199">
        <v>1233171.5669999998</v>
      </c>
      <c r="C22" s="41">
        <v>1</v>
      </c>
      <c r="D22" s="199">
        <v>2069437.2329500001</v>
      </c>
      <c r="E22" s="41">
        <v>1</v>
      </c>
      <c r="F22" s="199">
        <v>1429835.22939</v>
      </c>
      <c r="G22" s="41">
        <v>1</v>
      </c>
      <c r="H22" s="199">
        <v>352870.02166999999</v>
      </c>
      <c r="I22" s="41">
        <v>1</v>
      </c>
      <c r="J22" s="199">
        <v>44750.890489999991</v>
      </c>
      <c r="K22" s="41">
        <v>1</v>
      </c>
      <c r="L22" s="199">
        <v>2861666.8991200007</v>
      </c>
      <c r="M22" s="41">
        <v>1</v>
      </c>
      <c r="N22" s="199">
        <v>358192.74589999998</v>
      </c>
      <c r="O22" s="41">
        <v>1</v>
      </c>
      <c r="P22" s="199">
        <v>8349924.5865200013</v>
      </c>
      <c r="Q22" s="200" t="s">
        <v>18</v>
      </c>
    </row>
    <row r="23" spans="1:17" x14ac:dyDescent="0.2">
      <c r="A23" s="42" t="s">
        <v>6</v>
      </c>
      <c r="B23" s="201">
        <v>0.14768655144392734</v>
      </c>
      <c r="C23" s="201"/>
      <c r="D23" s="201">
        <v>0.24783903273699859</v>
      </c>
      <c r="E23" s="201"/>
      <c r="F23" s="201">
        <v>0.1712392985798106</v>
      </c>
      <c r="G23" s="201"/>
      <c r="H23" s="201">
        <v>4.2260264510612267E-2</v>
      </c>
      <c r="I23" s="201"/>
      <c r="J23" s="201">
        <v>5.3594364866773993E-3</v>
      </c>
      <c r="K23" s="201"/>
      <c r="L23" s="201">
        <v>0.34271769397053414</v>
      </c>
      <c r="M23" s="202"/>
      <c r="N23" s="201">
        <v>4.2897722271439578E-2</v>
      </c>
      <c r="O23" s="202"/>
      <c r="P23" s="201">
        <v>1</v>
      </c>
      <c r="Q23" s="202"/>
    </row>
    <row r="24" spans="1:17" x14ac:dyDescent="0.2">
      <c r="A24" s="43"/>
      <c r="B24" s="43"/>
      <c r="C24" s="43"/>
      <c r="D24" s="195"/>
      <c r="E24" s="43"/>
      <c r="F24" s="43"/>
      <c r="G24" s="43"/>
      <c r="H24" s="43"/>
      <c r="I24" s="43"/>
      <c r="J24" s="43"/>
      <c r="K24" s="43"/>
      <c r="L24" s="43"/>
      <c r="M24" s="43"/>
      <c r="N24" s="43"/>
      <c r="O24" s="43"/>
      <c r="P24" s="43"/>
      <c r="Q24" s="43"/>
    </row>
    <row r="25" spans="1:17" x14ac:dyDescent="0.2">
      <c r="A25" s="43" t="s">
        <v>38</v>
      </c>
      <c r="B25" s="43"/>
      <c r="C25" s="43"/>
      <c r="D25" s="43"/>
      <c r="E25" s="43"/>
      <c r="F25" s="43"/>
      <c r="G25" s="43"/>
      <c r="H25" s="43"/>
      <c r="I25" s="43"/>
      <c r="J25" s="43"/>
      <c r="K25" s="43"/>
      <c r="L25" s="43"/>
      <c r="M25" s="43"/>
      <c r="N25" s="43"/>
      <c r="O25" s="43"/>
      <c r="P25" s="43"/>
      <c r="Q25" s="43"/>
    </row>
    <row r="26" spans="1:17" ht="14.25" customHeight="1" x14ac:dyDescent="0.2">
      <c r="A26" s="226" t="s">
        <v>39</v>
      </c>
      <c r="B26" s="226"/>
      <c r="C26" s="226"/>
      <c r="D26" s="226"/>
      <c r="E26" s="226"/>
      <c r="F26" s="226"/>
      <c r="G26" s="226"/>
      <c r="H26" s="226"/>
      <c r="I26" s="226"/>
      <c r="J26" s="226"/>
      <c r="K26" s="226"/>
      <c r="L26" s="226"/>
      <c r="M26" s="226"/>
      <c r="N26" s="226"/>
      <c r="O26" s="226"/>
      <c r="P26" s="226"/>
      <c r="Q26" s="226"/>
    </row>
    <row r="27" spans="1:17" x14ac:dyDescent="0.2">
      <c r="A27" s="226"/>
      <c r="B27" s="226"/>
      <c r="C27" s="226"/>
      <c r="D27" s="226"/>
      <c r="E27" s="226"/>
      <c r="F27" s="226"/>
      <c r="G27" s="226"/>
      <c r="H27" s="226"/>
      <c r="I27" s="226"/>
      <c r="J27" s="226"/>
      <c r="K27" s="226"/>
      <c r="L27" s="226"/>
      <c r="M27" s="226"/>
      <c r="N27" s="226"/>
      <c r="O27" s="226"/>
      <c r="P27" s="226"/>
      <c r="Q27" s="226"/>
    </row>
    <row r="29" spans="1:17" x14ac:dyDescent="0.2">
      <c r="B29" s="25"/>
    </row>
  </sheetData>
  <sheetProtection sheet="1" objects="1" scenarios="1"/>
  <mergeCells count="13">
    <mergeCell ref="N4:O6"/>
    <mergeCell ref="P4:Q6"/>
    <mergeCell ref="A26:Q27"/>
    <mergeCell ref="A1:Q1"/>
    <mergeCell ref="A2:Q2"/>
    <mergeCell ref="A3:Q3"/>
    <mergeCell ref="A4:A6"/>
    <mergeCell ref="B4:C6"/>
    <mergeCell ref="D4:E6"/>
    <mergeCell ref="F4:G6"/>
    <mergeCell ref="H4:I6"/>
    <mergeCell ref="J4:K6"/>
    <mergeCell ref="L4:M6"/>
  </mergeCells>
  <printOptions horizontalCentered="1"/>
  <pageMargins left="0.25" right="0.25" top="0.75" bottom="0.75" header="0.3" footer="0.3"/>
  <pageSetup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E1F9A-0550-440F-83EF-9145A279DA40}">
  <sheetPr>
    <pageSetUpPr fitToPage="1"/>
  </sheetPr>
  <dimension ref="A1:M25"/>
  <sheetViews>
    <sheetView zoomScaleNormal="100" zoomScaleSheetLayoutView="110" workbookViewId="0">
      <selection activeCell="A13" sqref="A13:XFD13"/>
    </sheetView>
  </sheetViews>
  <sheetFormatPr baseColWidth="10" defaultColWidth="9.1640625" defaultRowHeight="15" x14ac:dyDescent="0.2"/>
  <cols>
    <col min="1" max="1" width="22.83203125" style="1" customWidth="1"/>
    <col min="2" max="3" width="13.5" style="1" bestFit="1" customWidth="1"/>
    <col min="4" max="4" width="9" style="1" customWidth="1"/>
    <col min="5" max="6" width="13.5" style="1" bestFit="1" customWidth="1"/>
    <col min="7" max="7" width="9" style="1" customWidth="1"/>
    <col min="8" max="9" width="13.5" style="1" bestFit="1" customWidth="1"/>
    <col min="10" max="10" width="9" style="1" customWidth="1"/>
    <col min="11" max="12" width="13.5" style="1" bestFit="1" customWidth="1"/>
    <col min="13" max="13" width="9" style="1" customWidth="1"/>
    <col min="14" max="16384" width="9.1640625" style="1"/>
  </cols>
  <sheetData>
    <row r="1" spans="1:13" x14ac:dyDescent="0.2">
      <c r="A1" s="227" t="s">
        <v>47</v>
      </c>
      <c r="B1" s="227"/>
      <c r="C1" s="227"/>
      <c r="D1" s="227"/>
      <c r="E1" s="227"/>
      <c r="F1" s="227"/>
      <c r="G1" s="227"/>
      <c r="H1" s="227"/>
      <c r="I1" s="227"/>
      <c r="J1" s="227"/>
      <c r="K1" s="227"/>
      <c r="L1" s="227"/>
      <c r="M1" s="227"/>
    </row>
    <row r="2" spans="1:13" x14ac:dyDescent="0.2">
      <c r="A2" s="227" t="s">
        <v>174</v>
      </c>
      <c r="B2" s="227"/>
      <c r="C2" s="227"/>
      <c r="D2" s="227"/>
      <c r="E2" s="227"/>
      <c r="F2" s="227"/>
      <c r="G2" s="227"/>
      <c r="H2" s="227"/>
      <c r="I2" s="227"/>
      <c r="J2" s="227"/>
      <c r="K2" s="227"/>
      <c r="L2" s="227"/>
      <c r="M2" s="227"/>
    </row>
    <row r="3" spans="1:13" ht="16" thickBot="1" x14ac:dyDescent="0.25">
      <c r="A3" s="228" t="s">
        <v>0</v>
      </c>
      <c r="B3" s="228"/>
      <c r="C3" s="228"/>
      <c r="D3" s="228"/>
      <c r="E3" s="228"/>
      <c r="F3" s="228"/>
      <c r="G3" s="228"/>
      <c r="H3" s="228"/>
      <c r="I3" s="228"/>
      <c r="J3" s="228"/>
      <c r="K3" s="228"/>
      <c r="L3" s="228"/>
      <c r="M3" s="228"/>
    </row>
    <row r="4" spans="1:13" x14ac:dyDescent="0.2">
      <c r="A4" s="231" t="s">
        <v>1</v>
      </c>
      <c r="B4" s="233" t="s">
        <v>7</v>
      </c>
      <c r="C4" s="234"/>
      <c r="D4" s="235"/>
      <c r="E4" s="233" t="s">
        <v>163</v>
      </c>
      <c r="F4" s="234"/>
      <c r="G4" s="235"/>
      <c r="H4" s="233" t="s">
        <v>9</v>
      </c>
      <c r="I4" s="234"/>
      <c r="J4" s="235"/>
      <c r="K4" s="233" t="s">
        <v>2</v>
      </c>
      <c r="L4" s="234"/>
      <c r="M4" s="235"/>
    </row>
    <row r="5" spans="1:13" ht="33" thickBot="1" x14ac:dyDescent="0.25">
      <c r="A5" s="232"/>
      <c r="B5" s="45" t="s">
        <v>167</v>
      </c>
      <c r="C5" s="45" t="s">
        <v>175</v>
      </c>
      <c r="D5" s="46" t="s">
        <v>43</v>
      </c>
      <c r="E5" s="45" t="s">
        <v>167</v>
      </c>
      <c r="F5" s="45" t="str">
        <f>C5</f>
        <v>FY2022</v>
      </c>
      <c r="G5" s="46" t="s">
        <v>43</v>
      </c>
      <c r="H5" s="45" t="s">
        <v>167</v>
      </c>
      <c r="I5" s="45" t="str">
        <f>C5</f>
        <v>FY2022</v>
      </c>
      <c r="J5" s="46" t="s">
        <v>43</v>
      </c>
      <c r="K5" s="45" t="s">
        <v>167</v>
      </c>
      <c r="L5" s="45" t="str">
        <f>C5</f>
        <v>FY2022</v>
      </c>
      <c r="M5" s="46" t="s">
        <v>43</v>
      </c>
    </row>
    <row r="6" spans="1:13" x14ac:dyDescent="0.2">
      <c r="A6" s="192" t="s">
        <v>24</v>
      </c>
      <c r="B6" s="47">
        <v>997861.03624999989</v>
      </c>
      <c r="C6" s="47">
        <v>1059051.61824</v>
      </c>
      <c r="D6" s="17">
        <v>6.1321746983885303E-2</v>
      </c>
      <c r="E6" s="47">
        <v>1180808.4342399999</v>
      </c>
      <c r="F6" s="47">
        <v>1160163.5371900001</v>
      </c>
      <c r="G6" s="17">
        <v>-1.7483697144564696E-2</v>
      </c>
      <c r="H6" s="47">
        <v>1663020.68254</v>
      </c>
      <c r="I6" s="47">
        <v>1755483.4306799998</v>
      </c>
      <c r="J6" s="17">
        <v>5.559927733356728E-2</v>
      </c>
      <c r="K6" s="47">
        <v>3841690.1530300002</v>
      </c>
      <c r="L6" s="47">
        <v>3974698.58611</v>
      </c>
      <c r="M6" s="17">
        <v>3.4622373950458779E-2</v>
      </c>
    </row>
    <row r="7" spans="1:13" x14ac:dyDescent="0.2">
      <c r="A7" s="193" t="s">
        <v>25</v>
      </c>
      <c r="B7" s="49">
        <v>11299.2</v>
      </c>
      <c r="C7" s="49">
        <v>12226.956999999999</v>
      </c>
      <c r="D7" s="17">
        <v>8.2108202350608686E-2</v>
      </c>
      <c r="E7" s="49">
        <v>23956.453420000002</v>
      </c>
      <c r="F7" s="49">
        <v>24061.457200000001</v>
      </c>
      <c r="G7" s="17">
        <v>4.3831103944767082E-3</v>
      </c>
      <c r="H7" s="49">
        <v>22842.631719999998</v>
      </c>
      <c r="I7" s="49">
        <v>24643.815709999999</v>
      </c>
      <c r="J7" s="17">
        <v>7.8851859631522414E-2</v>
      </c>
      <c r="K7" s="49">
        <v>58098.285140000007</v>
      </c>
      <c r="L7" s="49">
        <v>60932.229909999995</v>
      </c>
      <c r="M7" s="17">
        <v>4.8778458145038235E-2</v>
      </c>
    </row>
    <row r="8" spans="1:13" x14ac:dyDescent="0.2">
      <c r="A8" s="193" t="s">
        <v>26</v>
      </c>
      <c r="B8" s="49">
        <v>48709.9</v>
      </c>
      <c r="C8" s="49">
        <v>41768.400000000001</v>
      </c>
      <c r="D8" s="17">
        <v>-0.14250696470327387</v>
      </c>
      <c r="E8" s="49">
        <v>305053.53846000001</v>
      </c>
      <c r="F8" s="49">
        <v>360874.89939999999</v>
      </c>
      <c r="G8" s="17">
        <v>0.18298873444249372</v>
      </c>
      <c r="H8" s="49">
        <v>1396395.57072</v>
      </c>
      <c r="I8" s="49">
        <v>1514139.0839399998</v>
      </c>
      <c r="J8" s="17">
        <v>8.4319598034308954E-2</v>
      </c>
      <c r="K8" s="49">
        <v>1750159.0091800001</v>
      </c>
      <c r="L8" s="49">
        <v>1916782.3833399997</v>
      </c>
      <c r="M8" s="17">
        <v>9.5204706135854203E-2</v>
      </c>
    </row>
    <row r="9" spans="1:13" x14ac:dyDescent="0.2">
      <c r="A9" s="193" t="s">
        <v>27</v>
      </c>
      <c r="B9" s="49">
        <v>0</v>
      </c>
      <c r="C9" s="49">
        <v>0</v>
      </c>
      <c r="D9" s="17">
        <v>0</v>
      </c>
      <c r="E9" s="49">
        <v>383.33448000000004</v>
      </c>
      <c r="F9" s="49">
        <v>4553.7723000000005</v>
      </c>
      <c r="G9" s="17">
        <v>10.879370465187478</v>
      </c>
      <c r="H9" s="49">
        <v>9272.7994399999989</v>
      </c>
      <c r="I9" s="49">
        <v>27889.088609999999</v>
      </c>
      <c r="J9" s="17">
        <v>2.0076234033160545</v>
      </c>
      <c r="K9" s="49">
        <v>9656.1339200000002</v>
      </c>
      <c r="L9" s="49">
        <v>32442.860909999999</v>
      </c>
      <c r="M9" s="17">
        <v>2.3598188652710812</v>
      </c>
    </row>
    <row r="10" spans="1:13" x14ac:dyDescent="0.2">
      <c r="A10" s="193" t="s">
        <v>28</v>
      </c>
      <c r="B10" s="49">
        <v>1462.1</v>
      </c>
      <c r="C10" s="49">
        <v>70.8</v>
      </c>
      <c r="D10" s="17">
        <v>-0.951576499555434</v>
      </c>
      <c r="E10" s="49">
        <v>21289.137280000003</v>
      </c>
      <c r="F10" s="49">
        <v>28734.441549999996</v>
      </c>
      <c r="G10" s="17">
        <v>0.34972315562051709</v>
      </c>
      <c r="H10" s="49">
        <v>276431.47851000004</v>
      </c>
      <c r="I10" s="49">
        <v>315745.94293999998</v>
      </c>
      <c r="J10" s="17">
        <v>0.1422213730574744</v>
      </c>
      <c r="K10" s="49">
        <v>299182.71578999999</v>
      </c>
      <c r="L10" s="49">
        <v>344551.18448999996</v>
      </c>
      <c r="M10" s="17">
        <v>0.15164134258292064</v>
      </c>
    </row>
    <row r="11" spans="1:13" x14ac:dyDescent="0.2">
      <c r="A11" s="193" t="s">
        <v>29</v>
      </c>
      <c r="B11" s="49">
        <v>769.59999999999991</v>
      </c>
      <c r="C11" s="49">
        <v>444.9</v>
      </c>
      <c r="D11" s="17">
        <v>-0.42190748440748438</v>
      </c>
      <c r="E11" s="49">
        <v>59687.205609999997</v>
      </c>
      <c r="F11" s="49">
        <v>70491.099789999993</v>
      </c>
      <c r="G11" s="17">
        <v>0.18100854395150157</v>
      </c>
      <c r="H11" s="49">
        <v>133366.23934999999</v>
      </c>
      <c r="I11" s="49">
        <v>124529.39339</v>
      </c>
      <c r="J11" s="17">
        <v>-6.6259992056977746E-2</v>
      </c>
      <c r="K11" s="49">
        <v>193823.04495999997</v>
      </c>
      <c r="L11" s="49">
        <v>195465.39317999998</v>
      </c>
      <c r="M11" s="17">
        <v>8.4734414338550525E-3</v>
      </c>
    </row>
    <row r="12" spans="1:13" x14ac:dyDescent="0.2">
      <c r="A12" s="193" t="s">
        <v>30</v>
      </c>
      <c r="B12" s="49">
        <v>2875</v>
      </c>
      <c r="C12" s="49">
        <v>2933.2</v>
      </c>
      <c r="D12" s="17">
        <v>2.0243478260869502E-2</v>
      </c>
      <c r="E12" s="49">
        <v>286260.05729999999</v>
      </c>
      <c r="F12" s="49">
        <v>314962.97128</v>
      </c>
      <c r="G12" s="17">
        <v>0.10026866566969003</v>
      </c>
      <c r="H12" s="49">
        <v>582469.28503999999</v>
      </c>
      <c r="I12" s="49">
        <v>708126.32548</v>
      </c>
      <c r="J12" s="17">
        <v>0.21573161652870804</v>
      </c>
      <c r="K12" s="49">
        <v>871604.34233999997</v>
      </c>
      <c r="L12" s="49">
        <v>1026022.49676</v>
      </c>
      <c r="M12" s="17">
        <v>0.17716542577728897</v>
      </c>
    </row>
    <row r="13" spans="1:13" x14ac:dyDescent="0.2">
      <c r="A13" s="193" t="s">
        <v>31</v>
      </c>
      <c r="B13" s="49">
        <v>765.66374999999994</v>
      </c>
      <c r="C13" s="49">
        <v>162.89176</v>
      </c>
      <c r="D13" s="17">
        <v>-0.7872541830535924</v>
      </c>
      <c r="E13" s="49">
        <v>13266.74041</v>
      </c>
      <c r="F13" s="49">
        <v>16137.30035</v>
      </c>
      <c r="G13" s="17">
        <v>0.21637266210743616</v>
      </c>
      <c r="H13" s="49">
        <v>26949.119750000002</v>
      </c>
      <c r="I13" s="49">
        <v>34409.861570000001</v>
      </c>
      <c r="J13" s="17">
        <v>0.27684547358916978</v>
      </c>
      <c r="K13" s="49">
        <v>40981.523910000004</v>
      </c>
      <c r="L13" s="49">
        <v>50710.053679999997</v>
      </c>
      <c r="M13" s="17">
        <v>0.23738818964772831</v>
      </c>
    </row>
    <row r="14" spans="1:13" x14ac:dyDescent="0.2">
      <c r="A14" s="193" t="s">
        <v>32</v>
      </c>
      <c r="B14" s="49">
        <v>435.4</v>
      </c>
      <c r="C14" s="49">
        <v>1.2</v>
      </c>
      <c r="D14" s="17">
        <v>-0.99724391364262754</v>
      </c>
      <c r="E14" s="49">
        <v>1861.5659600000004</v>
      </c>
      <c r="F14" s="49">
        <v>3038.2524799999997</v>
      </c>
      <c r="G14" s="17">
        <v>0.63209499168108929</v>
      </c>
      <c r="H14" s="49">
        <v>2940.84476</v>
      </c>
      <c r="I14" s="49">
        <v>4776.7700400000003</v>
      </c>
      <c r="J14" s="17">
        <v>0.62428500306150148</v>
      </c>
      <c r="K14" s="49">
        <v>5237.8107200000004</v>
      </c>
      <c r="L14" s="49">
        <v>7816.2225199999993</v>
      </c>
      <c r="M14" s="17">
        <v>0.49226899134682722</v>
      </c>
    </row>
    <row r="15" spans="1:13" x14ac:dyDescent="0.2">
      <c r="A15" s="193" t="s">
        <v>33</v>
      </c>
      <c r="B15" s="49">
        <v>0</v>
      </c>
      <c r="C15" s="49">
        <v>0</v>
      </c>
      <c r="D15" s="17">
        <v>0</v>
      </c>
      <c r="E15" s="49">
        <v>0</v>
      </c>
      <c r="F15" s="49">
        <v>0</v>
      </c>
      <c r="G15" s="17">
        <v>0</v>
      </c>
      <c r="H15" s="49">
        <v>0</v>
      </c>
      <c r="I15" s="49">
        <v>0</v>
      </c>
      <c r="J15" s="17">
        <v>0</v>
      </c>
      <c r="K15" s="49">
        <v>0</v>
      </c>
      <c r="L15" s="49">
        <v>0</v>
      </c>
      <c r="M15" s="17">
        <v>0</v>
      </c>
    </row>
    <row r="16" spans="1:13" x14ac:dyDescent="0.2">
      <c r="A16" s="193" t="s">
        <v>34</v>
      </c>
      <c r="B16" s="49">
        <v>0</v>
      </c>
      <c r="C16" s="49">
        <v>51</v>
      </c>
      <c r="D16" s="17">
        <v>0</v>
      </c>
      <c r="E16" s="49">
        <v>9969.0817800000004</v>
      </c>
      <c r="F16" s="49">
        <v>18396.538700000001</v>
      </c>
      <c r="G16" s="17">
        <v>0.84535939276846817</v>
      </c>
      <c r="H16" s="49">
        <v>21047.065210000001</v>
      </c>
      <c r="I16" s="49">
        <v>43012.998970000001</v>
      </c>
      <c r="J16" s="17">
        <v>1.0436577993573859</v>
      </c>
      <c r="K16" s="49">
        <v>31016.146989999994</v>
      </c>
      <c r="L16" s="49">
        <v>61460.537670000005</v>
      </c>
      <c r="M16" s="17">
        <v>0.98156584987218676</v>
      </c>
    </row>
    <row r="17" spans="1:13" x14ac:dyDescent="0.2">
      <c r="A17" s="193" t="s">
        <v>44</v>
      </c>
      <c r="B17" s="49">
        <v>89.07500000002328</v>
      </c>
      <c r="C17" s="49">
        <v>948.59999999999991</v>
      </c>
      <c r="D17" s="17">
        <v>9.6494527083890205</v>
      </c>
      <c r="E17" s="49">
        <v>0</v>
      </c>
      <c r="F17" s="49">
        <v>0</v>
      </c>
      <c r="G17" s="17">
        <v>0</v>
      </c>
      <c r="H17" s="49">
        <v>3197.5</v>
      </c>
      <c r="I17" s="49">
        <v>1936.6000000000001</v>
      </c>
      <c r="J17" s="17">
        <v>-0.39433932759968721</v>
      </c>
      <c r="K17" s="49">
        <v>3286.5750000000235</v>
      </c>
      <c r="L17" s="49">
        <v>2885.2</v>
      </c>
      <c r="M17" s="17">
        <v>-0.12212561709378937</v>
      </c>
    </row>
    <row r="18" spans="1:13" x14ac:dyDescent="0.2">
      <c r="A18" s="193" t="s">
        <v>36</v>
      </c>
      <c r="B18" s="49">
        <v>42399</v>
      </c>
      <c r="C18" s="49">
        <v>44343.8</v>
      </c>
      <c r="D18" s="17">
        <v>4.5869006344489323E-2</v>
      </c>
      <c r="E18" s="49">
        <v>5389.2775599999995</v>
      </c>
      <c r="F18" s="49">
        <v>443.94800000000032</v>
      </c>
      <c r="G18" s="17">
        <v>-0.91762383824966698</v>
      </c>
      <c r="H18" s="49">
        <v>9976.9033600000002</v>
      </c>
      <c r="I18" s="49">
        <v>10340.868499999999</v>
      </c>
      <c r="J18" s="17">
        <v>3.6480772326534634E-2</v>
      </c>
      <c r="K18" s="49">
        <v>57765.180919999999</v>
      </c>
      <c r="L18" s="49">
        <v>55128.616500000004</v>
      </c>
      <c r="M18" s="17">
        <v>-4.5642796889209421E-2</v>
      </c>
    </row>
    <row r="19" spans="1:13" x14ac:dyDescent="0.2">
      <c r="A19" s="193" t="s">
        <v>45</v>
      </c>
      <c r="B19" s="49">
        <v>62480.925000000003</v>
      </c>
      <c r="C19" s="49">
        <v>71168.2</v>
      </c>
      <c r="D19" s="17">
        <v>0.1390388346523358</v>
      </c>
      <c r="E19" s="49">
        <v>82305.298170000009</v>
      </c>
      <c r="F19" s="49">
        <v>57881.388149999999</v>
      </c>
      <c r="G19" s="17">
        <v>-0.29674772539615729</v>
      </c>
      <c r="H19" s="49">
        <v>293106.55723999999</v>
      </c>
      <c r="I19" s="49">
        <v>315319.39678000001</v>
      </c>
      <c r="J19" s="17">
        <v>7.5784178113121548E-2</v>
      </c>
      <c r="K19" s="49">
        <v>437892.78040999995</v>
      </c>
      <c r="L19" s="49">
        <v>444368.98493000004</v>
      </c>
      <c r="M19" s="17">
        <v>1.4789475437198125E-2</v>
      </c>
    </row>
    <row r="20" spans="1:13" ht="16" thickBot="1" x14ac:dyDescent="0.25">
      <c r="A20" s="193" t="s">
        <v>46</v>
      </c>
      <c r="B20" s="49">
        <v>0</v>
      </c>
      <c r="C20" s="49">
        <v>0</v>
      </c>
      <c r="D20" s="17">
        <v>0</v>
      </c>
      <c r="E20" s="49">
        <v>8151.2</v>
      </c>
      <c r="F20" s="49">
        <v>9697.6265599999988</v>
      </c>
      <c r="G20" s="17">
        <v>0.18971765629600537</v>
      </c>
      <c r="H20" s="49">
        <v>147416.4</v>
      </c>
      <c r="I20" s="49">
        <v>166962.14999000001</v>
      </c>
      <c r="J20" s="17">
        <v>0.13258870783711996</v>
      </c>
      <c r="K20" s="49">
        <v>155567.59999999998</v>
      </c>
      <c r="L20" s="49">
        <v>176659.77655000001</v>
      </c>
      <c r="M20" s="17">
        <v>0.135582065610063</v>
      </c>
    </row>
    <row r="21" spans="1:13" ht="16" thickBot="1" x14ac:dyDescent="0.25">
      <c r="A21" s="194" t="s">
        <v>18</v>
      </c>
      <c r="B21" s="51">
        <v>1169146.8999999999</v>
      </c>
      <c r="C21" s="51">
        <v>1233171.5669999998</v>
      </c>
      <c r="D21" s="21">
        <v>5.4761866964707265E-2</v>
      </c>
      <c r="E21" s="51">
        <v>1998381.3246699998</v>
      </c>
      <c r="F21" s="51">
        <v>2069437.2329500001</v>
      </c>
      <c r="G21" s="21">
        <v>3.5556731542081464E-2</v>
      </c>
      <c r="H21" s="51">
        <v>4588433.0776399998</v>
      </c>
      <c r="I21" s="51">
        <v>5047315.7265999978</v>
      </c>
      <c r="J21" s="21">
        <v>0.10000857399363408</v>
      </c>
      <c r="K21" s="51">
        <v>7755961.3023100002</v>
      </c>
      <c r="L21" s="51">
        <v>8349924.5265500005</v>
      </c>
      <c r="M21" s="21">
        <v>7.6581509511025672E-2</v>
      </c>
    </row>
    <row r="22" spans="1:13" x14ac:dyDescent="0.2">
      <c r="M22" s="25"/>
    </row>
    <row r="23" spans="1:13" x14ac:dyDescent="0.2">
      <c r="A23" s="230" t="s">
        <v>165</v>
      </c>
      <c r="B23" s="230"/>
      <c r="C23" s="230"/>
      <c r="D23" s="230"/>
      <c r="E23" s="230"/>
      <c r="F23" s="230"/>
      <c r="G23" s="230"/>
      <c r="H23" s="230"/>
      <c r="I23" s="230"/>
      <c r="J23" s="230"/>
      <c r="K23" s="230"/>
      <c r="L23" s="230"/>
      <c r="M23" s="230"/>
    </row>
    <row r="24" spans="1:13" x14ac:dyDescent="0.2">
      <c r="A24" s="230"/>
      <c r="B24" s="230"/>
      <c r="C24" s="230"/>
      <c r="D24" s="230"/>
      <c r="E24" s="230"/>
      <c r="F24" s="230"/>
      <c r="G24" s="230"/>
      <c r="H24" s="230"/>
      <c r="I24" s="230"/>
      <c r="J24" s="230"/>
      <c r="K24" s="230"/>
      <c r="L24" s="230"/>
      <c r="M24" s="230"/>
    </row>
    <row r="25" spans="1:13" x14ac:dyDescent="0.2">
      <c r="F25" s="25"/>
    </row>
  </sheetData>
  <sheetProtection sheet="1" objects="1" scenarios="1"/>
  <mergeCells count="9">
    <mergeCell ref="A23:M24"/>
    <mergeCell ref="A1:M1"/>
    <mergeCell ref="A2:M2"/>
    <mergeCell ref="A3:M3"/>
    <mergeCell ref="A4:A5"/>
    <mergeCell ref="B4:D4"/>
    <mergeCell ref="E4:G4"/>
    <mergeCell ref="H4:J4"/>
    <mergeCell ref="K4:M4"/>
  </mergeCells>
  <printOptions horizontalCentered="1"/>
  <pageMargins left="0.25" right="0.25" top="0.75" bottom="0.75" header="0.3" footer="0.3"/>
  <pageSetup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E7EEF-F922-4A09-A30F-B43638FDC633}">
  <dimension ref="A1:L85"/>
  <sheetViews>
    <sheetView zoomScaleNormal="100" zoomScaleSheetLayoutView="100" workbookViewId="0">
      <selection sqref="A1:J1"/>
    </sheetView>
  </sheetViews>
  <sheetFormatPr baseColWidth="10" defaultColWidth="9.1640625" defaultRowHeight="15" x14ac:dyDescent="0.2"/>
  <cols>
    <col min="1" max="1" width="38.5" style="1" customWidth="1"/>
    <col min="2" max="3" width="14.1640625" style="1" customWidth="1"/>
    <col min="4" max="4" width="9.1640625" style="1"/>
    <col min="5" max="6" width="14.1640625" style="1" customWidth="1"/>
    <col min="7" max="7" width="9.1640625" style="1"/>
    <col min="8" max="9" width="14.1640625" style="1" customWidth="1"/>
    <col min="10" max="10" width="9.1640625" style="1"/>
    <col min="11" max="11" width="12.33203125" style="1" bestFit="1" customWidth="1"/>
    <col min="12" max="12" width="9.83203125" style="1" bestFit="1" customWidth="1"/>
    <col min="13" max="16384" width="9.1640625" style="1"/>
  </cols>
  <sheetData>
    <row r="1" spans="1:11" x14ac:dyDescent="0.2">
      <c r="A1" s="227" t="s">
        <v>116</v>
      </c>
      <c r="B1" s="227"/>
      <c r="C1" s="227"/>
      <c r="D1" s="227"/>
      <c r="E1" s="227"/>
      <c r="F1" s="227"/>
      <c r="G1" s="227"/>
      <c r="H1" s="227"/>
      <c r="I1" s="227"/>
      <c r="J1" s="227"/>
    </row>
    <row r="2" spans="1:11" x14ac:dyDescent="0.2">
      <c r="A2" s="227" t="s">
        <v>176</v>
      </c>
      <c r="B2" s="227"/>
      <c r="C2" s="227"/>
      <c r="D2" s="227"/>
      <c r="E2" s="227"/>
      <c r="F2" s="227"/>
      <c r="G2" s="227"/>
      <c r="H2" s="227"/>
      <c r="I2" s="227"/>
      <c r="J2" s="227"/>
    </row>
    <row r="3" spans="1:11" ht="16" thickBot="1" x14ac:dyDescent="0.25">
      <c r="A3" s="228" t="s">
        <v>0</v>
      </c>
      <c r="B3" s="228"/>
      <c r="C3" s="228"/>
      <c r="D3" s="228"/>
      <c r="E3" s="228"/>
      <c r="F3" s="228"/>
      <c r="G3" s="228"/>
      <c r="H3" s="228"/>
      <c r="I3" s="228"/>
      <c r="J3" s="228"/>
    </row>
    <row r="4" spans="1:11" x14ac:dyDescent="0.2">
      <c r="A4" s="231" t="s">
        <v>1</v>
      </c>
      <c r="B4" s="233" t="s">
        <v>48</v>
      </c>
      <c r="C4" s="234"/>
      <c r="D4" s="235"/>
      <c r="E4" s="233" t="s">
        <v>9</v>
      </c>
      <c r="F4" s="234"/>
      <c r="G4" s="235"/>
      <c r="H4" s="233" t="s">
        <v>2</v>
      </c>
      <c r="I4" s="234"/>
      <c r="J4" s="235"/>
    </row>
    <row r="5" spans="1:11" ht="33" thickBot="1" x14ac:dyDescent="0.25">
      <c r="A5" s="232"/>
      <c r="B5" s="44" t="s">
        <v>167</v>
      </c>
      <c r="C5" s="45" t="s">
        <v>175</v>
      </c>
      <c r="D5" s="46" t="s">
        <v>43</v>
      </c>
      <c r="E5" s="44" t="s">
        <v>167</v>
      </c>
      <c r="F5" s="45" t="str">
        <f>C5</f>
        <v>FY2022</v>
      </c>
      <c r="G5" s="46" t="s">
        <v>43</v>
      </c>
      <c r="H5" s="44" t="s">
        <v>167</v>
      </c>
      <c r="I5" s="45" t="str">
        <f>C5</f>
        <v>FY2022</v>
      </c>
      <c r="J5" s="46" t="s">
        <v>43</v>
      </c>
    </row>
    <row r="6" spans="1:11" x14ac:dyDescent="0.2">
      <c r="A6" s="52" t="s">
        <v>49</v>
      </c>
      <c r="B6" s="53">
        <v>969429.58827005723</v>
      </c>
      <c r="C6" s="54">
        <v>1045421.6476825593</v>
      </c>
      <c r="D6" s="55">
        <v>0</v>
      </c>
      <c r="E6" s="53">
        <v>293919.99045999994</v>
      </c>
      <c r="F6" s="54">
        <v>321793.75708999997</v>
      </c>
      <c r="G6" s="55">
        <v>9.483453842787673E-2</v>
      </c>
      <c r="H6" s="53">
        <v>1263349.5787300572</v>
      </c>
      <c r="I6" s="54">
        <v>1367215.4047725592</v>
      </c>
      <c r="J6" s="55">
        <v>8.221463622674402E-2</v>
      </c>
    </row>
    <row r="7" spans="1:11" x14ac:dyDescent="0.2">
      <c r="A7" s="56" t="s">
        <v>50</v>
      </c>
      <c r="B7" s="48">
        <v>1529.2713399999998</v>
      </c>
      <c r="C7" s="49">
        <v>1588.3508529248129</v>
      </c>
      <c r="D7" s="17">
        <v>3.8632459380827162E-2</v>
      </c>
      <c r="E7" s="48">
        <v>7067.219000000001</v>
      </c>
      <c r="F7" s="49">
        <v>6667.4265400000004</v>
      </c>
      <c r="G7" s="17">
        <v>-5.6569983185748247E-2</v>
      </c>
      <c r="H7" s="48">
        <v>8596.4903400000003</v>
      </c>
      <c r="I7" s="49">
        <v>8255.7773929248142</v>
      </c>
      <c r="J7" s="17">
        <v>-3.9633959162360448E-2</v>
      </c>
    </row>
    <row r="8" spans="1:11" x14ac:dyDescent="0.2">
      <c r="A8" s="56" t="s">
        <v>51</v>
      </c>
      <c r="B8" s="48">
        <v>4910.4893489032074</v>
      </c>
      <c r="C8" s="49">
        <v>4731.6311549699203</v>
      </c>
      <c r="D8" s="17">
        <v>-3.6423700618195283E-2</v>
      </c>
      <c r="E8" s="48">
        <v>2679.9798000000001</v>
      </c>
      <c r="F8" s="49">
        <v>2579.8841899999998</v>
      </c>
      <c r="G8" s="17">
        <v>-3.7349389723012202E-2</v>
      </c>
      <c r="H8" s="48">
        <v>7590.4691489032075</v>
      </c>
      <c r="I8" s="49">
        <v>7311.5153449699201</v>
      </c>
      <c r="J8" s="17">
        <v>-3.6750535238470092E-2</v>
      </c>
    </row>
    <row r="9" spans="1:11" x14ac:dyDescent="0.2">
      <c r="A9" s="56" t="s">
        <v>52</v>
      </c>
      <c r="B9" s="48">
        <v>207191.2</v>
      </c>
      <c r="C9" s="49">
        <v>191034.69999999998</v>
      </c>
      <c r="D9" s="17">
        <v>-7.7978697936978161E-2</v>
      </c>
      <c r="E9" s="48">
        <v>2394.0682900000002</v>
      </c>
      <c r="F9" s="49">
        <v>4521.3481999999995</v>
      </c>
      <c r="G9" s="17">
        <v>0.88856275273584584</v>
      </c>
      <c r="H9" s="48">
        <v>209585.26829000001</v>
      </c>
      <c r="I9" s="49">
        <v>195556.04819999999</v>
      </c>
      <c r="J9" s="17">
        <v>-6.6938006685603471E-2</v>
      </c>
    </row>
    <row r="10" spans="1:11" x14ac:dyDescent="0.2">
      <c r="A10" s="56" t="s">
        <v>53</v>
      </c>
      <c r="B10" s="48">
        <v>48454.329708099365</v>
      </c>
      <c r="C10" s="49">
        <v>50870.89626548098</v>
      </c>
      <c r="D10" s="17">
        <v>4.9873077843396001E-2</v>
      </c>
      <c r="E10" s="48">
        <v>4715.654050000001</v>
      </c>
      <c r="F10" s="49">
        <v>11785.91711</v>
      </c>
      <c r="G10" s="17">
        <v>1.4993175888294854</v>
      </c>
      <c r="H10" s="48">
        <v>53169.983758099363</v>
      </c>
      <c r="I10" s="49">
        <v>62656.813375480982</v>
      </c>
      <c r="J10" s="17">
        <v>0.17842453480036083</v>
      </c>
    </row>
    <row r="11" spans="1:11" x14ac:dyDescent="0.2">
      <c r="A11" s="56" t="s">
        <v>54</v>
      </c>
      <c r="B11" s="48">
        <v>4124.4361399999998</v>
      </c>
      <c r="C11" s="49">
        <v>3913.5312400000003</v>
      </c>
      <c r="D11" s="17">
        <v>-5.1135450481238277E-2</v>
      </c>
      <c r="E11" s="48">
        <v>360.88174999999995</v>
      </c>
      <c r="F11" s="49">
        <v>616.08556999999996</v>
      </c>
      <c r="G11" s="17">
        <v>0.70716743088283085</v>
      </c>
      <c r="H11" s="48">
        <v>4485.3178899999994</v>
      </c>
      <c r="I11" s="49">
        <v>4529.6168100000004</v>
      </c>
      <c r="J11" s="17">
        <v>9.8764281788734261E-3</v>
      </c>
    </row>
    <row r="12" spans="1:11" x14ac:dyDescent="0.2">
      <c r="A12" s="56" t="s">
        <v>55</v>
      </c>
      <c r="B12" s="48">
        <v>36135.468240000002</v>
      </c>
      <c r="C12" s="49">
        <v>34547.222139999998</v>
      </c>
      <c r="D12" s="17">
        <v>-4.3952553470495828E-2</v>
      </c>
      <c r="E12" s="48">
        <v>7327.1143799999991</v>
      </c>
      <c r="F12" s="49">
        <v>9324.2598300000009</v>
      </c>
      <c r="G12" s="17">
        <v>0.27256916521617097</v>
      </c>
      <c r="H12" s="48">
        <v>43462.582620000001</v>
      </c>
      <c r="I12" s="49">
        <v>43871.481970000001</v>
      </c>
      <c r="J12" s="17">
        <v>9.4080776003365729E-3</v>
      </c>
    </row>
    <row r="13" spans="1:11" x14ac:dyDescent="0.2">
      <c r="A13" s="56" t="s">
        <v>56</v>
      </c>
      <c r="B13" s="48">
        <v>167971.16171356136</v>
      </c>
      <c r="C13" s="49">
        <v>161301.83783542257</v>
      </c>
      <c r="D13" s="17">
        <v>-3.9705172067047358E-2</v>
      </c>
      <c r="E13" s="48">
        <v>78048.937009999994</v>
      </c>
      <c r="F13" s="49">
        <v>73742.989130000002</v>
      </c>
      <c r="G13" s="17">
        <v>-5.5169846572648312E-2</v>
      </c>
      <c r="H13" s="48">
        <v>246020.09872356136</v>
      </c>
      <c r="I13" s="49">
        <v>235044.82696542257</v>
      </c>
      <c r="J13" s="17">
        <v>-4.4611281009488031E-2</v>
      </c>
    </row>
    <row r="14" spans="1:11" ht="16" thickBot="1" x14ac:dyDescent="0.25">
      <c r="A14" s="57" t="s">
        <v>57</v>
      </c>
      <c r="B14" s="58">
        <v>32690.482663082512</v>
      </c>
      <c r="C14" s="59">
        <v>34377.943170185121</v>
      </c>
      <c r="D14" s="60">
        <v>5.1619320659595666E-2</v>
      </c>
      <c r="E14" s="58">
        <v>18022.775450000001</v>
      </c>
      <c r="F14" s="59">
        <v>20705.258430000002</v>
      </c>
      <c r="G14" s="60">
        <v>0.14883850644657509</v>
      </c>
      <c r="H14" s="58">
        <v>50713.258113082513</v>
      </c>
      <c r="I14" s="59">
        <v>55083.201600185123</v>
      </c>
      <c r="J14" s="60">
        <v>8.6169645763211067E-2</v>
      </c>
    </row>
    <row r="15" spans="1:11" ht="16" thickTop="1" x14ac:dyDescent="0.2">
      <c r="A15" s="61" t="s">
        <v>58</v>
      </c>
      <c r="B15" s="62">
        <v>1472436.4274237035</v>
      </c>
      <c r="C15" s="63">
        <v>1527787.7603415425</v>
      </c>
      <c r="D15" s="64">
        <v>3.759166228635509E-2</v>
      </c>
      <c r="E15" s="62">
        <v>414536.62018999993</v>
      </c>
      <c r="F15" s="63">
        <v>451736.92608999996</v>
      </c>
      <c r="G15" s="64">
        <v>8.9739492455333719E-2</v>
      </c>
      <c r="H15" s="62">
        <v>1886973.0476137034</v>
      </c>
      <c r="I15" s="63">
        <v>1979524.6864315425</v>
      </c>
      <c r="J15" s="64">
        <v>4.9047673963802177E-2</v>
      </c>
      <c r="K15" s="197"/>
    </row>
    <row r="16" spans="1:11" ht="16" thickBot="1" x14ac:dyDescent="0.25">
      <c r="A16" s="65" t="s">
        <v>6</v>
      </c>
      <c r="B16" s="66">
        <v>0.46485343157686726</v>
      </c>
      <c r="C16" s="67">
        <v>0.46260028340472986</v>
      </c>
      <c r="D16" s="68">
        <v>-4.8470077213247842E-3</v>
      </c>
      <c r="E16" s="66">
        <v>9.034383046675519E-2</v>
      </c>
      <c r="F16" s="67">
        <v>8.9500428706245944E-2</v>
      </c>
      <c r="G16" s="68">
        <v>-9.3354660318459952E-3</v>
      </c>
      <c r="H16" s="66">
        <v>0.24329324773616517</v>
      </c>
      <c r="I16" s="67">
        <v>0.23707096643791845</v>
      </c>
      <c r="J16" s="68">
        <v>-2.5575232178224553E-2</v>
      </c>
      <c r="K16" s="197"/>
    </row>
    <row r="17" spans="1:11" x14ac:dyDescent="0.2">
      <c r="A17" s="69" t="s">
        <v>59</v>
      </c>
      <c r="B17" s="48">
        <v>53415.922561899082</v>
      </c>
      <c r="C17" s="49">
        <v>62345.3</v>
      </c>
      <c r="D17" s="17">
        <v>0.16716696089547906</v>
      </c>
      <c r="E17" s="48">
        <v>319411.25326999999</v>
      </c>
      <c r="F17" s="49">
        <v>336191.78263999999</v>
      </c>
      <c r="G17" s="17">
        <v>5.2535811428707981E-2</v>
      </c>
      <c r="H17" s="48">
        <v>372827.17583189905</v>
      </c>
      <c r="I17" s="49">
        <v>398537.08263999998</v>
      </c>
      <c r="J17" s="17">
        <v>6.8959315400584045E-2</v>
      </c>
      <c r="K17" s="197"/>
    </row>
    <row r="18" spans="1:11" x14ac:dyDescent="0.2">
      <c r="A18" s="69" t="s">
        <v>60</v>
      </c>
      <c r="B18" s="48">
        <v>46877.427129999996</v>
      </c>
      <c r="C18" s="49">
        <v>51539.121059999998</v>
      </c>
      <c r="D18" s="17">
        <v>9.9444321401689559E-2</v>
      </c>
      <c r="E18" s="48">
        <v>381891.9915</v>
      </c>
      <c r="F18" s="49">
        <v>393333.94584</v>
      </c>
      <c r="G18" s="17">
        <v>2.9961231433678799E-2</v>
      </c>
      <c r="H18" s="48">
        <v>428769.41862999997</v>
      </c>
      <c r="I18" s="49">
        <v>444873.06689999998</v>
      </c>
      <c r="J18" s="17">
        <v>3.7557828451138683E-2</v>
      </c>
      <c r="K18" s="197"/>
    </row>
    <row r="19" spans="1:11" x14ac:dyDescent="0.2">
      <c r="A19" s="69" t="s">
        <v>61</v>
      </c>
      <c r="B19" s="48">
        <v>797.23917000000006</v>
      </c>
      <c r="C19" s="49">
        <v>463.5</v>
      </c>
      <c r="D19" s="17">
        <v>-0.41861863109410447</v>
      </c>
      <c r="E19" s="48">
        <v>12340.50763</v>
      </c>
      <c r="F19" s="49">
        <v>13256.029900000001</v>
      </c>
      <c r="G19" s="17">
        <v>7.4188380044784369E-2</v>
      </c>
      <c r="H19" s="48">
        <v>13137.746800000001</v>
      </c>
      <c r="I19" s="49">
        <v>13719.529900000001</v>
      </c>
      <c r="J19" s="17">
        <v>4.4283324138961223E-2</v>
      </c>
      <c r="K19" s="197"/>
    </row>
    <row r="20" spans="1:11" ht="16" thickBot="1" x14ac:dyDescent="0.25">
      <c r="A20" s="57" t="s">
        <v>62</v>
      </c>
      <c r="B20" s="58">
        <v>55105.75563</v>
      </c>
      <c r="C20" s="59">
        <v>55469.854981021927</v>
      </c>
      <c r="D20" s="60">
        <v>6.6072835198308826E-3</v>
      </c>
      <c r="E20" s="58">
        <v>33635.395409999997</v>
      </c>
      <c r="F20" s="59">
        <v>28161.069019999999</v>
      </c>
      <c r="G20" s="60">
        <v>-0.16275492894525181</v>
      </c>
      <c r="H20" s="58">
        <v>88741.151039999997</v>
      </c>
      <c r="I20" s="59">
        <v>83630.924001021922</v>
      </c>
      <c r="J20" s="60">
        <v>-5.7585764654716327E-2</v>
      </c>
      <c r="K20" s="197"/>
    </row>
    <row r="21" spans="1:11" ht="16" thickTop="1" x14ac:dyDescent="0.2">
      <c r="A21" s="61" t="s">
        <v>63</v>
      </c>
      <c r="B21" s="62">
        <v>156196.34449189907</v>
      </c>
      <c r="C21" s="63">
        <v>169817.77604102192</v>
      </c>
      <c r="D21" s="64">
        <v>8.7207108421345325E-2</v>
      </c>
      <c r="E21" s="62">
        <v>747279.14780999999</v>
      </c>
      <c r="F21" s="63">
        <v>770942.82740000007</v>
      </c>
      <c r="G21" s="64">
        <v>3.1666452435277506E-2</v>
      </c>
      <c r="H21" s="62">
        <v>903475.49230189901</v>
      </c>
      <c r="I21" s="63">
        <v>940760.60344102199</v>
      </c>
      <c r="J21" s="64">
        <v>4.1268536287715978E-2</v>
      </c>
      <c r="K21" s="197"/>
    </row>
    <row r="22" spans="1:11" ht="16" thickBot="1" x14ac:dyDescent="0.25">
      <c r="A22" s="65" t="s">
        <v>6</v>
      </c>
      <c r="B22" s="66">
        <v>4.9311743029791417E-2</v>
      </c>
      <c r="C22" s="67">
        <v>5.1419283072522991E-2</v>
      </c>
      <c r="D22" s="68">
        <v>4.2739110671028493E-2</v>
      </c>
      <c r="E22" s="66">
        <v>0.16286151175291644</v>
      </c>
      <c r="F22" s="67">
        <v>0.15274313339299275</v>
      </c>
      <c r="G22" s="68">
        <v>-6.2128726738547489E-2</v>
      </c>
      <c r="H22" s="66">
        <v>0.11648787832456554</v>
      </c>
      <c r="I22" s="67">
        <v>0.11266695837298685</v>
      </c>
      <c r="J22" s="68">
        <v>-3.280100905377141E-2</v>
      </c>
      <c r="K22" s="197"/>
    </row>
    <row r="23" spans="1:11" x14ac:dyDescent="0.2">
      <c r="A23" s="69" t="s">
        <v>64</v>
      </c>
      <c r="B23" s="48">
        <v>10968.6</v>
      </c>
      <c r="C23" s="49">
        <v>10984.8</v>
      </c>
      <c r="D23" s="17">
        <v>1.4769432744378415E-3</v>
      </c>
      <c r="E23" s="48">
        <v>188303.47362999996</v>
      </c>
      <c r="F23" s="49">
        <v>288947.09155999997</v>
      </c>
      <c r="G23" s="17">
        <v>0.53447563122364916</v>
      </c>
      <c r="H23" s="48">
        <v>199272.07362999997</v>
      </c>
      <c r="I23" s="49">
        <v>299931.89155999996</v>
      </c>
      <c r="J23" s="17">
        <v>0.50513760456420465</v>
      </c>
      <c r="K23" s="197"/>
    </row>
    <row r="24" spans="1:11" x14ac:dyDescent="0.2">
      <c r="A24" s="69" t="s">
        <v>65</v>
      </c>
      <c r="B24" s="48">
        <v>10101.730648620478</v>
      </c>
      <c r="C24" s="49">
        <v>10070.600000000002</v>
      </c>
      <c r="D24" s="17">
        <v>-3.0817143817556706E-3</v>
      </c>
      <c r="E24" s="48">
        <v>46482.565520000004</v>
      </c>
      <c r="F24" s="49">
        <v>44005.113890000001</v>
      </c>
      <c r="G24" s="17">
        <v>-5.3298513158315942E-2</v>
      </c>
      <c r="H24" s="48">
        <v>56584.29616862048</v>
      </c>
      <c r="I24" s="49">
        <v>54075.713889999999</v>
      </c>
      <c r="J24" s="17">
        <v>-4.4333542139411569E-2</v>
      </c>
      <c r="K24" s="197"/>
    </row>
    <row r="25" spans="1:11" x14ac:dyDescent="0.2">
      <c r="A25" s="69" t="s">
        <v>66</v>
      </c>
      <c r="B25" s="48">
        <v>3314.5741300000004</v>
      </c>
      <c r="C25" s="49">
        <v>3068.6</v>
      </c>
      <c r="D25" s="17">
        <v>-7.4209874437172557E-2</v>
      </c>
      <c r="E25" s="48">
        <v>24388.09706</v>
      </c>
      <c r="F25" s="49">
        <v>25041.514330000002</v>
      </c>
      <c r="G25" s="17">
        <v>2.6792466357356777E-2</v>
      </c>
      <c r="H25" s="48">
        <v>27702.671190000001</v>
      </c>
      <c r="I25" s="49">
        <v>28110.11433</v>
      </c>
      <c r="J25" s="17">
        <v>1.4707720320742088E-2</v>
      </c>
      <c r="K25" s="197"/>
    </row>
    <row r="26" spans="1:11" x14ac:dyDescent="0.2">
      <c r="A26" s="69" t="s">
        <v>67</v>
      </c>
      <c r="B26" s="48">
        <v>28782.566826225611</v>
      </c>
      <c r="C26" s="49">
        <v>28068.275909941989</v>
      </c>
      <c r="D26" s="17">
        <v>-2.481678998944551E-2</v>
      </c>
      <c r="E26" s="48">
        <v>243182.73987000002</v>
      </c>
      <c r="F26" s="49">
        <v>285037.33742</v>
      </c>
      <c r="G26" s="17">
        <v>0.17211171143303383</v>
      </c>
      <c r="H26" s="48">
        <v>271965.30669622566</v>
      </c>
      <c r="I26" s="49">
        <v>313105.61332994199</v>
      </c>
      <c r="J26" s="17">
        <v>0.15127042170738492</v>
      </c>
      <c r="K26" s="197"/>
    </row>
    <row r="27" spans="1:11" x14ac:dyDescent="0.2">
      <c r="A27" s="69" t="s">
        <v>68</v>
      </c>
      <c r="B27" s="48">
        <v>8867.4</v>
      </c>
      <c r="C27" s="49">
        <v>7051.9</v>
      </c>
      <c r="D27" s="17">
        <v>-0.20473870582132306</v>
      </c>
      <c r="E27" s="48">
        <v>44236.772270000001</v>
      </c>
      <c r="F27" s="49">
        <v>47647.187059999997</v>
      </c>
      <c r="G27" s="17">
        <v>7.7094566691811556E-2</v>
      </c>
      <c r="H27" s="48">
        <v>53104.172270000003</v>
      </c>
      <c r="I27" s="49">
        <v>54699.087059999998</v>
      </c>
      <c r="J27" s="17">
        <v>3.0033700212685664E-2</v>
      </c>
      <c r="K27" s="197"/>
    </row>
    <row r="28" spans="1:11" ht="16" thickBot="1" x14ac:dyDescent="0.25">
      <c r="A28" s="57" t="s">
        <v>69</v>
      </c>
      <c r="B28" s="58">
        <v>5088.91342885214</v>
      </c>
      <c r="C28" s="59">
        <v>4564.9746613497664</v>
      </c>
      <c r="D28" s="60">
        <v>-0.10295690324222193</v>
      </c>
      <c r="E28" s="58">
        <v>13508.146049999999</v>
      </c>
      <c r="F28" s="59">
        <v>13531.32014</v>
      </c>
      <c r="G28" s="60">
        <v>1.7155640688383315E-3</v>
      </c>
      <c r="H28" s="58">
        <v>18597.059478852141</v>
      </c>
      <c r="I28" s="59">
        <v>18096.294801349766</v>
      </c>
      <c r="J28" s="60">
        <v>-2.692708909555434E-2</v>
      </c>
      <c r="K28" s="197"/>
    </row>
    <row r="29" spans="1:11" ht="16" thickTop="1" x14ac:dyDescent="0.2">
      <c r="A29" s="61" t="s">
        <v>70</v>
      </c>
      <c r="B29" s="62">
        <v>67123.785033698237</v>
      </c>
      <c r="C29" s="63">
        <v>63809.150571291757</v>
      </c>
      <c r="D29" s="64">
        <v>-4.9380923032609533E-2</v>
      </c>
      <c r="E29" s="62">
        <v>560101.7943999999</v>
      </c>
      <c r="F29" s="63">
        <v>704209.56439999992</v>
      </c>
      <c r="G29" s="64">
        <v>0.25728853476424435</v>
      </c>
      <c r="H29" s="62">
        <v>627225.57943369809</v>
      </c>
      <c r="I29" s="63">
        <v>768018.71497129172</v>
      </c>
      <c r="J29" s="64">
        <v>0.22446969663563665</v>
      </c>
      <c r="K29" s="207"/>
    </row>
    <row r="30" spans="1:11" ht="16" thickBot="1" x14ac:dyDescent="0.25">
      <c r="A30" s="65" t="s">
        <v>6</v>
      </c>
      <c r="B30" s="66">
        <v>2.1191218331875591E-2</v>
      </c>
      <c r="C30" s="67">
        <v>1.9320832319991727E-2</v>
      </c>
      <c r="D30" s="68">
        <v>-8.8262316143968469E-2</v>
      </c>
      <c r="E30" s="66">
        <v>0.12206820602292268</v>
      </c>
      <c r="F30" s="67">
        <v>0.13952159824163182</v>
      </c>
      <c r="G30" s="68">
        <v>0.14298065636707766</v>
      </c>
      <c r="H30" s="66">
        <v>8.0870126087175739E-2</v>
      </c>
      <c r="I30" s="67">
        <v>9.197912016387931E-2</v>
      </c>
      <c r="J30" s="68">
        <v>0.13736832887744463</v>
      </c>
      <c r="K30" s="197"/>
    </row>
    <row r="31" spans="1:11" x14ac:dyDescent="0.2">
      <c r="A31" s="69" t="s">
        <v>71</v>
      </c>
      <c r="B31" s="48">
        <v>129698.762222048</v>
      </c>
      <c r="C31" s="49">
        <v>150996.26096482578</v>
      </c>
      <c r="D31" s="17">
        <v>0.16420741707862913</v>
      </c>
      <c r="E31" s="48">
        <v>28885.349660000003</v>
      </c>
      <c r="F31" s="49">
        <v>25927.57692</v>
      </c>
      <c r="G31" s="17">
        <v>-0.10239698583589878</v>
      </c>
      <c r="H31" s="48">
        <v>158584.11188204799</v>
      </c>
      <c r="I31" s="49">
        <v>176923.83788482577</v>
      </c>
      <c r="J31" s="17">
        <v>0.11564667976586797</v>
      </c>
      <c r="K31" s="197"/>
    </row>
    <row r="32" spans="1:11" x14ac:dyDescent="0.2">
      <c r="A32" s="69" t="s">
        <v>72</v>
      </c>
      <c r="B32" s="48">
        <v>99078.019408177774</v>
      </c>
      <c r="C32" s="49">
        <v>110804.26121112001</v>
      </c>
      <c r="D32" s="17">
        <v>0.11835361539306641</v>
      </c>
      <c r="E32" s="48">
        <v>15593.161980000003</v>
      </c>
      <c r="F32" s="49">
        <v>8082.1463199999998</v>
      </c>
      <c r="G32" s="17">
        <v>-0.48168650268840479</v>
      </c>
      <c r="H32" s="48">
        <v>114671.18138817778</v>
      </c>
      <c r="I32" s="49">
        <v>118886.40753112001</v>
      </c>
      <c r="J32" s="17">
        <v>3.675924580102749E-2</v>
      </c>
      <c r="K32" s="197"/>
    </row>
    <row r="33" spans="1:12" x14ac:dyDescent="0.2">
      <c r="A33" s="69" t="s">
        <v>73</v>
      </c>
      <c r="B33" s="48">
        <v>3647.4427000000005</v>
      </c>
      <c r="C33" s="49">
        <v>3454.6508999999996</v>
      </c>
      <c r="D33" s="17">
        <v>-5.2856704232804218E-2</v>
      </c>
      <c r="E33" s="48">
        <v>675.22578999999996</v>
      </c>
      <c r="F33" s="49">
        <v>939.87510999999995</v>
      </c>
      <c r="G33" s="17">
        <v>0.39194196062919934</v>
      </c>
      <c r="H33" s="48">
        <v>4322.66849</v>
      </c>
      <c r="I33" s="49">
        <v>4394.5260099999996</v>
      </c>
      <c r="J33" s="17">
        <v>1.6623416800579025E-2</v>
      </c>
      <c r="K33" s="197"/>
    </row>
    <row r="34" spans="1:12" x14ac:dyDescent="0.2">
      <c r="A34" s="69" t="s">
        <v>74</v>
      </c>
      <c r="B34" s="48">
        <v>63927.3</v>
      </c>
      <c r="C34" s="49">
        <v>63765.5</v>
      </c>
      <c r="D34" s="17">
        <v>-2.5310000578782914E-3</v>
      </c>
      <c r="E34" s="48">
        <v>1020689.7</v>
      </c>
      <c r="F34" s="49">
        <v>1073868.4000000001</v>
      </c>
      <c r="G34" s="17">
        <v>5.21007510901699E-2</v>
      </c>
      <c r="H34" s="48">
        <v>1084617</v>
      </c>
      <c r="I34" s="49">
        <v>1137633.9000000001</v>
      </c>
      <c r="J34" s="17">
        <v>4.8880756986106742E-2</v>
      </c>
      <c r="K34" s="197"/>
    </row>
    <row r="35" spans="1:12" ht="16" thickBot="1" x14ac:dyDescent="0.25">
      <c r="A35" s="57" t="s">
        <v>75</v>
      </c>
      <c r="B35" s="58">
        <v>26604.627887731793</v>
      </c>
      <c r="C35" s="59">
        <v>30956.662273456368</v>
      </c>
      <c r="D35" s="60">
        <v>0.1635818551602983</v>
      </c>
      <c r="E35" s="58">
        <v>84891.20289</v>
      </c>
      <c r="F35" s="59">
        <v>39858.625509999998</v>
      </c>
      <c r="G35" s="60">
        <v>-0.53047401670526617</v>
      </c>
      <c r="H35" s="58">
        <v>111495.8307777318</v>
      </c>
      <c r="I35" s="59">
        <v>70815.28778345637</v>
      </c>
      <c r="J35" s="60">
        <v>-0.36486156218139271</v>
      </c>
      <c r="K35" s="197"/>
    </row>
    <row r="36" spans="1:12" ht="16" thickTop="1" x14ac:dyDescent="0.2">
      <c r="A36" s="61" t="s">
        <v>76</v>
      </c>
      <c r="B36" s="62">
        <v>322956.15221795754</v>
      </c>
      <c r="C36" s="63">
        <v>359977.33534940216</v>
      </c>
      <c r="D36" s="64">
        <v>0.11463222755533593</v>
      </c>
      <c r="E36" s="62">
        <v>1150734.64032</v>
      </c>
      <c r="F36" s="63">
        <v>1148676.6238600002</v>
      </c>
      <c r="G36" s="64">
        <v>-1.7884370452492322E-3</v>
      </c>
      <c r="H36" s="62">
        <v>1473690.7925379574</v>
      </c>
      <c r="I36" s="63">
        <v>1508653.9592094023</v>
      </c>
      <c r="J36" s="64">
        <v>2.372489999155936E-2</v>
      </c>
      <c r="K36" s="197"/>
    </row>
    <row r="37" spans="1:12" ht="16" thickBot="1" x14ac:dyDescent="0.25">
      <c r="A37" s="65" t="s">
        <v>6</v>
      </c>
      <c r="B37" s="66">
        <v>0.10195840907716046</v>
      </c>
      <c r="C37" s="67">
        <v>0.10899787370641424</v>
      </c>
      <c r="D37" s="68">
        <v>6.904251148060217E-2</v>
      </c>
      <c r="E37" s="66">
        <v>0.25079032875224011</v>
      </c>
      <c r="F37" s="67">
        <v>0.22758168381353638</v>
      </c>
      <c r="G37" s="68">
        <v>-9.254202526139646E-2</v>
      </c>
      <c r="H37" s="66">
        <v>0.19000749349804286</v>
      </c>
      <c r="I37" s="67">
        <v>0.1806787531278074</v>
      </c>
      <c r="J37" s="68">
        <v>-4.9096697180164343E-2</v>
      </c>
      <c r="K37" s="197"/>
    </row>
    <row r="38" spans="1:12" x14ac:dyDescent="0.2">
      <c r="A38" s="69" t="s">
        <v>77</v>
      </c>
      <c r="B38" s="48">
        <v>12446.415694704812</v>
      </c>
      <c r="C38" s="49">
        <v>11934.595394287238</v>
      </c>
      <c r="D38" s="17">
        <v>-4.1121903122303884E-2</v>
      </c>
      <c r="E38" s="48">
        <v>36658.765889999995</v>
      </c>
      <c r="F38" s="49">
        <v>47422.396439999997</v>
      </c>
      <c r="G38" s="17">
        <v>0.29361682775404535</v>
      </c>
      <c r="H38" s="48">
        <v>49105.181584704806</v>
      </c>
      <c r="I38" s="49">
        <v>59356.991834287233</v>
      </c>
      <c r="J38" s="17">
        <v>0.20877247407991753</v>
      </c>
      <c r="K38" s="210"/>
      <c r="L38" s="197"/>
    </row>
    <row r="39" spans="1:12" x14ac:dyDescent="0.2">
      <c r="A39" s="69" t="s">
        <v>78</v>
      </c>
      <c r="B39" s="48">
        <v>8845.5855251045723</v>
      </c>
      <c r="C39" s="49">
        <v>2841.1395671214664</v>
      </c>
      <c r="D39" s="17">
        <v>-0.67880706607176478</v>
      </c>
      <c r="E39" s="48">
        <v>56611.640670000001</v>
      </c>
      <c r="F39" s="49">
        <v>59348.423240000004</v>
      </c>
      <c r="G39" s="17">
        <v>4.8343106428468098E-2</v>
      </c>
      <c r="H39" s="48">
        <v>65457.226195104573</v>
      </c>
      <c r="I39" s="49">
        <v>62189.562807121467</v>
      </c>
      <c r="J39" s="17">
        <v>-4.9920590558533151E-2</v>
      </c>
      <c r="K39" s="210"/>
      <c r="L39" s="197"/>
    </row>
    <row r="40" spans="1:12" x14ac:dyDescent="0.2">
      <c r="A40" s="69" t="s">
        <v>79</v>
      </c>
      <c r="B40" s="48">
        <v>15945.470310677272</v>
      </c>
      <c r="C40" s="49">
        <v>16312.106189973196</v>
      </c>
      <c r="D40" s="17">
        <v>2.2993105386827001E-2</v>
      </c>
      <c r="E40" s="48">
        <v>9354.1786599999978</v>
      </c>
      <c r="F40" s="49">
        <v>9127.3080800000007</v>
      </c>
      <c r="G40" s="17">
        <v>-2.4253393937207216E-2</v>
      </c>
      <c r="H40" s="48">
        <v>25299.64897067727</v>
      </c>
      <c r="I40" s="49">
        <v>25439.414269973196</v>
      </c>
      <c r="J40" s="17">
        <v>5.5243967794935383E-3</v>
      </c>
      <c r="K40" s="210"/>
      <c r="L40" s="197"/>
    </row>
    <row r="41" spans="1:12" x14ac:dyDescent="0.2">
      <c r="A41" s="69" t="s">
        <v>80</v>
      </c>
      <c r="B41" s="48">
        <v>12992.856391143101</v>
      </c>
      <c r="C41" s="49">
        <v>12762.847907970239</v>
      </c>
      <c r="D41" s="17">
        <v>-1.77026880193683E-2</v>
      </c>
      <c r="E41" s="48">
        <v>14599.91207</v>
      </c>
      <c r="F41" s="49">
        <v>16138.47193</v>
      </c>
      <c r="G41" s="17">
        <v>0.10538144699935849</v>
      </c>
      <c r="H41" s="48">
        <v>27592.768461143103</v>
      </c>
      <c r="I41" s="49">
        <v>28901.319837970237</v>
      </c>
      <c r="J41" s="17">
        <v>4.7423707362669029E-2</v>
      </c>
      <c r="K41" s="210"/>
      <c r="L41" s="197"/>
    </row>
    <row r="42" spans="1:12" x14ac:dyDescent="0.2">
      <c r="A42" s="69" t="s">
        <v>81</v>
      </c>
      <c r="B42" s="48">
        <v>289316.46584999998</v>
      </c>
      <c r="C42" s="49">
        <v>315635.37049</v>
      </c>
      <c r="D42" s="17">
        <v>9.0969259432490832E-2</v>
      </c>
      <c r="E42" s="48">
        <v>500746.05530999997</v>
      </c>
      <c r="F42" s="49">
        <v>604823.25222999998</v>
      </c>
      <c r="G42" s="17">
        <v>0.20784426720160243</v>
      </c>
      <c r="H42" s="48">
        <v>790062.52116</v>
      </c>
      <c r="I42" s="49">
        <v>920458.62271999998</v>
      </c>
      <c r="J42" s="17">
        <v>0.16504529460345421</v>
      </c>
      <c r="K42" s="210"/>
      <c r="L42" s="197"/>
    </row>
    <row r="43" spans="1:12" x14ac:dyDescent="0.2">
      <c r="A43" s="69" t="s">
        <v>82</v>
      </c>
      <c r="B43" s="48">
        <v>12811.023569999999</v>
      </c>
      <c r="C43" s="49">
        <v>14049.921719999997</v>
      </c>
      <c r="D43" s="17">
        <v>9.6705633490610871E-2</v>
      </c>
      <c r="E43" s="48">
        <v>160637.6158</v>
      </c>
      <c r="F43" s="49">
        <v>196438.41665</v>
      </c>
      <c r="G43" s="17">
        <v>0.22286685887179358</v>
      </c>
      <c r="H43" s="48">
        <v>173448.63936999999</v>
      </c>
      <c r="I43" s="49">
        <v>210488.33836999998</v>
      </c>
      <c r="J43" s="17">
        <v>0.21354851288851592</v>
      </c>
      <c r="K43" s="210"/>
      <c r="L43" s="197"/>
    </row>
    <row r="44" spans="1:12" ht="16" thickBot="1" x14ac:dyDescent="0.25">
      <c r="A44" s="57" t="s">
        <v>83</v>
      </c>
      <c r="B44" s="58">
        <v>26329.439230359862</v>
      </c>
      <c r="C44" s="59">
        <v>27569.230041782968</v>
      </c>
      <c r="D44" s="60">
        <v>4.7087626917383524E-2</v>
      </c>
      <c r="E44" s="58">
        <v>8359.7736800000002</v>
      </c>
      <c r="F44" s="59">
        <v>10844.169010000001</v>
      </c>
      <c r="G44" s="60">
        <v>0.29718452019146063</v>
      </c>
      <c r="H44" s="58">
        <v>34689.212910359864</v>
      </c>
      <c r="I44" s="59">
        <v>38413.399051782966</v>
      </c>
      <c r="J44" s="60">
        <v>0.10735862330018107</v>
      </c>
      <c r="K44" s="210"/>
      <c r="L44" s="197"/>
    </row>
    <row r="45" spans="1:12" ht="16" thickTop="1" x14ac:dyDescent="0.2">
      <c r="A45" s="61" t="s">
        <v>84</v>
      </c>
      <c r="B45" s="62">
        <v>378687.25657198962</v>
      </c>
      <c r="C45" s="63">
        <v>401105.21131113509</v>
      </c>
      <c r="D45" s="64">
        <v>5.9199126324135355E-2</v>
      </c>
      <c r="E45" s="62">
        <v>786967.94207999995</v>
      </c>
      <c r="F45" s="63">
        <v>944142.43758000003</v>
      </c>
      <c r="G45" s="64">
        <v>0.19972159867729702</v>
      </c>
      <c r="H45" s="62">
        <v>1165655.1986519895</v>
      </c>
      <c r="I45" s="63">
        <v>1345247.6488911351</v>
      </c>
      <c r="J45" s="64">
        <v>0.15406996035091131</v>
      </c>
      <c r="K45" s="210"/>
      <c r="L45" s="197"/>
    </row>
    <row r="46" spans="1:12" ht="16" thickBot="1" x14ac:dyDescent="0.25">
      <c r="A46" s="65" t="s">
        <v>6</v>
      </c>
      <c r="B46" s="66">
        <v>0.11955291748651092</v>
      </c>
      <c r="C46" s="67">
        <v>0.12145102169568663</v>
      </c>
      <c r="D46" s="68">
        <v>1.5876686651246835E-2</v>
      </c>
      <c r="E46" s="66">
        <v>0.17151126071674827</v>
      </c>
      <c r="F46" s="67">
        <v>0.18705832541645004</v>
      </c>
      <c r="G46" s="68">
        <v>9.0647486554120929E-2</v>
      </c>
      <c r="H46" s="66">
        <v>0.15029151549314784</v>
      </c>
      <c r="I46" s="67">
        <v>0.16110895833073416</v>
      </c>
      <c r="J46" s="68">
        <v>7.1976404004519531E-2</v>
      </c>
      <c r="K46" s="197"/>
    </row>
    <row r="47" spans="1:12" x14ac:dyDescent="0.2">
      <c r="A47" s="69" t="s">
        <v>85</v>
      </c>
      <c r="B47" s="48">
        <v>60673.484590388151</v>
      </c>
      <c r="C47" s="49">
        <v>65501.281151116789</v>
      </c>
      <c r="D47" s="17">
        <v>7.9570121830343246E-2</v>
      </c>
      <c r="E47" s="48">
        <v>20154.33855</v>
      </c>
      <c r="F47" s="49">
        <v>19663.82403</v>
      </c>
      <c r="G47" s="17">
        <v>-2.4337912096847287E-2</v>
      </c>
      <c r="H47" s="48">
        <v>80827.823140388151</v>
      </c>
      <c r="I47" s="49">
        <v>85165.105181116785</v>
      </c>
      <c r="J47" s="17">
        <v>5.366075532178196E-2</v>
      </c>
      <c r="K47" s="197"/>
    </row>
    <row r="48" spans="1:12" x14ac:dyDescent="0.2">
      <c r="A48" s="69" t="s">
        <v>86</v>
      </c>
      <c r="B48" s="48">
        <v>33709.099568850397</v>
      </c>
      <c r="C48" s="49">
        <v>36253.136739193469</v>
      </c>
      <c r="D48" s="17">
        <v>7.5470338955417937E-2</v>
      </c>
      <c r="E48" s="48">
        <v>27875.924300000002</v>
      </c>
      <c r="F48" s="49">
        <v>28383.338629999998</v>
      </c>
      <c r="G48" s="17">
        <v>1.8202601088280181E-2</v>
      </c>
      <c r="H48" s="48">
        <v>61585.023868850403</v>
      </c>
      <c r="I48" s="49">
        <v>64636.475369193467</v>
      </c>
      <c r="J48" s="17">
        <v>4.954859653608875E-2</v>
      </c>
      <c r="K48" s="197"/>
    </row>
    <row r="49" spans="1:12" x14ac:dyDescent="0.2">
      <c r="A49" s="69" t="s">
        <v>87</v>
      </c>
      <c r="B49" s="48">
        <v>136695.95171812925</v>
      </c>
      <c r="C49" s="49">
        <v>144296.88065755874</v>
      </c>
      <c r="D49" s="17">
        <v>5.5604638205400632E-2</v>
      </c>
      <c r="E49" s="48">
        <v>56693.640579999985</v>
      </c>
      <c r="F49" s="49">
        <v>55120.188900000001</v>
      </c>
      <c r="G49" s="17">
        <v>-2.7753583363193928E-2</v>
      </c>
      <c r="H49" s="48">
        <v>193389.59229812922</v>
      </c>
      <c r="I49" s="49">
        <v>199417.06955755875</v>
      </c>
      <c r="J49" s="17">
        <v>3.11675369279313E-2</v>
      </c>
      <c r="K49" s="197"/>
    </row>
    <row r="50" spans="1:12" x14ac:dyDescent="0.2">
      <c r="A50" s="69" t="s">
        <v>88</v>
      </c>
      <c r="B50" s="48">
        <v>1055</v>
      </c>
      <c r="C50" s="49">
        <v>915.7</v>
      </c>
      <c r="D50" s="17">
        <v>-0.13203791469194309</v>
      </c>
      <c r="E50" s="48">
        <v>301.75774999999999</v>
      </c>
      <c r="F50" s="49">
        <v>718.25031000000013</v>
      </c>
      <c r="G50" s="17">
        <v>1.3802215850297139</v>
      </c>
      <c r="H50" s="48">
        <v>1356.75775</v>
      </c>
      <c r="I50" s="49">
        <v>1633.9503100000002</v>
      </c>
      <c r="J50" s="17">
        <v>0.20430512374077112</v>
      </c>
      <c r="K50" s="197"/>
    </row>
    <row r="51" spans="1:12" ht="16" thickBot="1" x14ac:dyDescent="0.25">
      <c r="A51" s="57" t="s">
        <v>89</v>
      </c>
      <c r="B51" s="58">
        <v>61029.088543941762</v>
      </c>
      <c r="C51" s="59">
        <v>60402.232012119799</v>
      </c>
      <c r="D51" s="60">
        <v>-1.0271438534931052E-2</v>
      </c>
      <c r="E51" s="58">
        <v>6178.8056100000003</v>
      </c>
      <c r="F51" s="59">
        <v>6781.6557199999997</v>
      </c>
      <c r="G51" s="60">
        <v>9.7567418049910037E-2</v>
      </c>
      <c r="H51" s="58">
        <v>67207.894153941757</v>
      </c>
      <c r="I51" s="59">
        <v>67183.887732119794</v>
      </c>
      <c r="J51" s="60">
        <v>-3.5719645919831544E-4</v>
      </c>
      <c r="K51" s="197"/>
    </row>
    <row r="52" spans="1:12" ht="16" thickTop="1" x14ac:dyDescent="0.2">
      <c r="A52" s="61" t="s">
        <v>90</v>
      </c>
      <c r="B52" s="62">
        <v>293162.62442130956</v>
      </c>
      <c r="C52" s="63">
        <v>307369.23055998882</v>
      </c>
      <c r="D52" s="64">
        <v>4.8459813616154132E-2</v>
      </c>
      <c r="E52" s="62">
        <v>111204.46678999998</v>
      </c>
      <c r="F52" s="63">
        <v>110667.25759000001</v>
      </c>
      <c r="G52" s="64">
        <v>-4.8308239363661675E-3</v>
      </c>
      <c r="H52" s="62">
        <v>404367.09121130954</v>
      </c>
      <c r="I52" s="63">
        <v>418036.48814998881</v>
      </c>
      <c r="J52" s="64">
        <v>3.3804424830249299E-2</v>
      </c>
      <c r="K52" s="197"/>
    </row>
    <row r="53" spans="1:12" ht="16" thickBot="1" x14ac:dyDescent="0.25">
      <c r="A53" s="65" t="s">
        <v>6</v>
      </c>
      <c r="B53" s="66">
        <v>9.2552486093249342E-2</v>
      </c>
      <c r="C53" s="67">
        <v>9.3068616504139098E-2</v>
      </c>
      <c r="D53" s="68">
        <v>5.5766239533505324E-3</v>
      </c>
      <c r="E53" s="66">
        <v>2.4235826234644504E-2</v>
      </c>
      <c r="F53" s="67">
        <v>2.1925962714139987E-2</v>
      </c>
      <c r="G53" s="68">
        <v>-9.5307809939758723E-2</v>
      </c>
      <c r="H53" s="66">
        <v>5.2136294698452788E-2</v>
      </c>
      <c r="I53" s="67">
        <v>5.00647023658417E-2</v>
      </c>
      <c r="J53" s="68">
        <v>-3.9734168770389537E-2</v>
      </c>
      <c r="K53" s="196"/>
    </row>
    <row r="54" spans="1:12" x14ac:dyDescent="0.2">
      <c r="A54" s="69" t="s">
        <v>91</v>
      </c>
      <c r="B54" s="48">
        <v>18852.593199104096</v>
      </c>
      <c r="C54" s="49">
        <v>15932.660473547347</v>
      </c>
      <c r="D54" s="17">
        <v>-0.15488228567386206</v>
      </c>
      <c r="E54" s="48">
        <v>5488.6182199999994</v>
      </c>
      <c r="F54" s="49">
        <v>4643.54342</v>
      </c>
      <c r="G54" s="17">
        <v>-0.15396858847289246</v>
      </c>
      <c r="H54" s="48">
        <v>24341.211419104096</v>
      </c>
      <c r="I54" s="49">
        <v>20576.203893547347</v>
      </c>
      <c r="J54" s="17">
        <v>-0.1546762591528949</v>
      </c>
      <c r="K54" s="196"/>
    </row>
    <row r="55" spans="1:12" x14ac:dyDescent="0.2">
      <c r="A55" s="69" t="s">
        <v>92</v>
      </c>
      <c r="B55" s="48">
        <v>33808.230649585836</v>
      </c>
      <c r="C55" s="49">
        <v>36345.943988490595</v>
      </c>
      <c r="D55" s="17">
        <v>7.5061997926112928E-2</v>
      </c>
      <c r="E55" s="48">
        <v>47525.860130000001</v>
      </c>
      <c r="F55" s="49">
        <v>48226.974219999996</v>
      </c>
      <c r="G55" s="17">
        <v>1.4752265147483939E-2</v>
      </c>
      <c r="H55" s="48">
        <v>81334.090779585837</v>
      </c>
      <c r="I55" s="49">
        <v>84572.918208490591</v>
      </c>
      <c r="J55" s="17">
        <v>3.9821277865906543E-2</v>
      </c>
      <c r="K55" s="196"/>
    </row>
    <row r="56" spans="1:12" x14ac:dyDescent="0.2">
      <c r="A56" s="69" t="s">
        <v>93</v>
      </c>
      <c r="B56" s="48">
        <v>71683.636466910291</v>
      </c>
      <c r="C56" s="49">
        <v>63765.256317424428</v>
      </c>
      <c r="D56" s="17">
        <v>-0.11046286906972204</v>
      </c>
      <c r="E56" s="48">
        <v>89211.874349999998</v>
      </c>
      <c r="F56" s="49">
        <v>81457.46041</v>
      </c>
      <c r="G56" s="17">
        <v>-8.6921320693000306E-2</v>
      </c>
      <c r="H56" s="48">
        <v>160895.5108169103</v>
      </c>
      <c r="I56" s="49">
        <v>145222.71672742441</v>
      </c>
      <c r="J56" s="17">
        <v>-9.7409766188695068E-2</v>
      </c>
      <c r="K56" s="196"/>
      <c r="L56" s="29"/>
    </row>
    <row r="57" spans="1:12" x14ac:dyDescent="0.2">
      <c r="A57" s="69" t="s">
        <v>94</v>
      </c>
      <c r="B57" s="48">
        <v>14766.919311522301</v>
      </c>
      <c r="C57" s="49">
        <v>15036.007822078327</v>
      </c>
      <c r="D57" s="17">
        <v>1.8222386462561805E-2</v>
      </c>
      <c r="E57" s="48">
        <v>13122.538790000001</v>
      </c>
      <c r="F57" s="49">
        <v>9690.9890500000001</v>
      </c>
      <c r="G57" s="17">
        <v>-0.26150044552468799</v>
      </c>
      <c r="H57" s="48">
        <v>27889.458101522301</v>
      </c>
      <c r="I57" s="49">
        <v>24726.996872078329</v>
      </c>
      <c r="J57" s="17">
        <v>-0.11339270981645047</v>
      </c>
      <c r="K57" s="196"/>
      <c r="L57" s="29"/>
    </row>
    <row r="58" spans="1:12" x14ac:dyDescent="0.2">
      <c r="A58" s="69" t="s">
        <v>95</v>
      </c>
      <c r="B58" s="48">
        <v>85119.908770000009</v>
      </c>
      <c r="C58" s="49">
        <v>93639.713189999995</v>
      </c>
      <c r="D58" s="17">
        <v>0.10009179454152256</v>
      </c>
      <c r="E58" s="48">
        <v>40758.66934</v>
      </c>
      <c r="F58" s="49">
        <v>48796.546849999999</v>
      </c>
      <c r="G58" s="17">
        <v>0.19720657323107788</v>
      </c>
      <c r="H58" s="48">
        <v>125878.57811</v>
      </c>
      <c r="I58" s="49">
        <v>142436.26003999999</v>
      </c>
      <c r="J58" s="17">
        <v>0.13153693168928973</v>
      </c>
      <c r="K58" s="196"/>
      <c r="L58" s="29"/>
    </row>
    <row r="59" spans="1:12" x14ac:dyDescent="0.2">
      <c r="A59" s="69" t="s">
        <v>96</v>
      </c>
      <c r="B59" s="48">
        <v>144</v>
      </c>
      <c r="C59" s="49">
        <v>1910.9</v>
      </c>
      <c r="D59" s="17">
        <v>12.270138888888889</v>
      </c>
      <c r="E59" s="48">
        <v>3409.1419500000002</v>
      </c>
      <c r="F59" s="49">
        <v>205.95504</v>
      </c>
      <c r="G59" s="17">
        <v>-0.93958742609705648</v>
      </c>
      <c r="H59" s="48">
        <v>3553.1419500000002</v>
      </c>
      <c r="I59" s="49">
        <v>2116.8550399999999</v>
      </c>
      <c r="J59" s="17">
        <v>-0.40423009556373063</v>
      </c>
      <c r="K59" s="196"/>
      <c r="L59" s="29"/>
    </row>
    <row r="60" spans="1:12" x14ac:dyDescent="0.2">
      <c r="A60" s="69" t="s">
        <v>97</v>
      </c>
      <c r="B60" s="48">
        <v>43846.289112624159</v>
      </c>
      <c r="C60" s="49">
        <v>36657.686760288285</v>
      </c>
      <c r="D60" s="17">
        <v>-0.16395007417551655</v>
      </c>
      <c r="E60" s="48">
        <v>17761.55704</v>
      </c>
      <c r="F60" s="49">
        <v>30616.10266</v>
      </c>
      <c r="G60" s="17">
        <v>0.72372853298001183</v>
      </c>
      <c r="H60" s="48">
        <v>61607.846152624159</v>
      </c>
      <c r="I60" s="49">
        <v>67273.789420288289</v>
      </c>
      <c r="J60" s="17">
        <v>9.1967884311806788E-2</v>
      </c>
      <c r="K60" s="196"/>
      <c r="L60" s="29"/>
    </row>
    <row r="61" spans="1:12" x14ac:dyDescent="0.2">
      <c r="A61" s="69" t="s">
        <v>34</v>
      </c>
      <c r="B61" s="48">
        <v>59475.585479999994</v>
      </c>
      <c r="C61" s="49">
        <v>55337.482570000007</v>
      </c>
      <c r="D61" s="17">
        <v>-6.9576497256870512E-2</v>
      </c>
      <c r="E61" s="48">
        <v>155347.7236</v>
      </c>
      <c r="F61" s="49">
        <v>182050.93756999998</v>
      </c>
      <c r="G61" s="17">
        <v>0.17189317842054289</v>
      </c>
      <c r="H61" s="48">
        <v>214823.30907999998</v>
      </c>
      <c r="I61" s="49">
        <v>237388.42014</v>
      </c>
      <c r="J61" s="17">
        <v>0.10504032898774872</v>
      </c>
      <c r="K61" s="196"/>
      <c r="L61" s="29"/>
    </row>
    <row r="62" spans="1:12" x14ac:dyDescent="0.2">
      <c r="A62" s="69" t="s">
        <v>98</v>
      </c>
      <c r="B62" s="48">
        <v>37657.19551969543</v>
      </c>
      <c r="C62" s="49">
        <v>36393.278503788584</v>
      </c>
      <c r="D62" s="17">
        <v>-3.3563758491940612E-2</v>
      </c>
      <c r="E62" s="48">
        <v>9227.0993200000012</v>
      </c>
      <c r="F62" s="49">
        <v>8450.5859200000014</v>
      </c>
      <c r="G62" s="17">
        <v>-8.4155743107358225E-2</v>
      </c>
      <c r="H62" s="48">
        <v>46884.294839695431</v>
      </c>
      <c r="I62" s="49">
        <v>44843.864423788589</v>
      </c>
      <c r="J62" s="17">
        <v>-4.3520552519417964E-2</v>
      </c>
      <c r="K62" s="196"/>
    </row>
    <row r="63" spans="1:12" x14ac:dyDescent="0.2">
      <c r="A63" s="69" t="s">
        <v>99</v>
      </c>
      <c r="B63" s="48">
        <v>4798.1981699999997</v>
      </c>
      <c r="C63" s="49">
        <v>4817.9881499999992</v>
      </c>
      <c r="D63" s="17">
        <v>4.1244607452300287E-3</v>
      </c>
      <c r="E63" s="48">
        <v>1367.89994</v>
      </c>
      <c r="F63" s="49">
        <v>190.50246000000001</v>
      </c>
      <c r="G63" s="17">
        <v>-0.86073362939105036</v>
      </c>
      <c r="H63" s="48">
        <v>6166.0981099999999</v>
      </c>
      <c r="I63" s="49">
        <v>5008.4906099999989</v>
      </c>
      <c r="J63" s="17">
        <v>-0.18773744422305355</v>
      </c>
      <c r="K63" s="196"/>
    </row>
    <row r="64" spans="1:12" x14ac:dyDescent="0.2">
      <c r="A64" s="69" t="s">
        <v>100</v>
      </c>
      <c r="B64" s="48">
        <v>7496.0638799999997</v>
      </c>
      <c r="C64" s="49">
        <v>8916.6224000000002</v>
      </c>
      <c r="D64" s="17">
        <v>0.18950725910836297</v>
      </c>
      <c r="E64" s="48">
        <v>1480.9787000000001</v>
      </c>
      <c r="F64" s="49">
        <v>2027.8981899999999</v>
      </c>
      <c r="G64" s="17">
        <v>0.36929598649865775</v>
      </c>
      <c r="H64" s="48">
        <v>8977.0425799999994</v>
      </c>
      <c r="I64" s="49">
        <v>10944.52059</v>
      </c>
      <c r="J64" s="17">
        <v>0.21916772617112851</v>
      </c>
      <c r="K64" s="196"/>
    </row>
    <row r="65" spans="1:11" x14ac:dyDescent="0.2">
      <c r="A65" s="69" t="s">
        <v>101</v>
      </c>
      <c r="B65" s="48">
        <v>13685.584879999999</v>
      </c>
      <c r="C65" s="49">
        <v>13890.960000000001</v>
      </c>
      <c r="D65" s="17">
        <v>1.5006674672716103E-2</v>
      </c>
      <c r="E65" s="48">
        <v>39783.699999999997</v>
      </c>
      <c r="F65" s="49">
        <v>39775</v>
      </c>
      <c r="G65" s="17">
        <v>-2.1868252575796344E-4</v>
      </c>
      <c r="H65" s="48">
        <v>53469.284879999992</v>
      </c>
      <c r="I65" s="49">
        <v>53665.96</v>
      </c>
      <c r="J65" s="17">
        <v>3.6782822220532974E-3</v>
      </c>
      <c r="K65" s="196"/>
    </row>
    <row r="66" spans="1:11" ht="16" thickBot="1" x14ac:dyDescent="0.25">
      <c r="A66" s="57" t="s">
        <v>102</v>
      </c>
      <c r="B66" s="58">
        <v>4263.0225399999999</v>
      </c>
      <c r="C66" s="59">
        <v>4156.9520400000001</v>
      </c>
      <c r="D66" s="60">
        <v>-2.4881524553233964E-2</v>
      </c>
      <c r="E66" s="58">
        <v>1019</v>
      </c>
      <c r="F66" s="59">
        <v>543.65994000000001</v>
      </c>
      <c r="G66" s="60">
        <v>-0.4664769970559372</v>
      </c>
      <c r="H66" s="58">
        <v>5282.0225399999999</v>
      </c>
      <c r="I66" s="59">
        <v>4700.6119799999997</v>
      </c>
      <c r="J66" s="60">
        <v>-0.11007347196969748</v>
      </c>
      <c r="K66" s="196"/>
    </row>
    <row r="67" spans="1:11" ht="16" thickTop="1" x14ac:dyDescent="0.2">
      <c r="A67" s="61" t="s">
        <v>103</v>
      </c>
      <c r="B67" s="62">
        <v>395597.22797944199</v>
      </c>
      <c r="C67" s="63">
        <v>386801.45221561752</v>
      </c>
      <c r="D67" s="64">
        <v>-2.2234169356418129E-2</v>
      </c>
      <c r="E67" s="62">
        <v>425504.66137999989</v>
      </c>
      <c r="F67" s="63">
        <v>456676.15572999994</v>
      </c>
      <c r="G67" s="64">
        <v>7.3257703567581212E-2</v>
      </c>
      <c r="H67" s="62">
        <v>821101.88935944182</v>
      </c>
      <c r="I67" s="63">
        <v>843477.60794561752</v>
      </c>
      <c r="J67" s="64">
        <v>2.7250842893117019E-2</v>
      </c>
      <c r="K67" s="196"/>
    </row>
    <row r="68" spans="1:11" ht="16" thickBot="1" x14ac:dyDescent="0.25">
      <c r="A68" s="65" t="s">
        <v>6</v>
      </c>
      <c r="B68" s="66">
        <v>0.12489145576919562</v>
      </c>
      <c r="C68" s="67">
        <v>0.11711997311478939</v>
      </c>
      <c r="D68" s="68">
        <v>-6.2225895330808238E-2</v>
      </c>
      <c r="E68" s="66">
        <v>9.273419794108731E-2</v>
      </c>
      <c r="F68" s="67">
        <v>9.0479014127820542E-2</v>
      </c>
      <c r="G68" s="68">
        <v>-2.4318793533960933E-2</v>
      </c>
      <c r="H68" s="66">
        <v>0.10586719595024979</v>
      </c>
      <c r="I68" s="67">
        <v>0.10101619497601882</v>
      </c>
      <c r="J68" s="68">
        <v>-4.5821568529222222E-2</v>
      </c>
      <c r="K68" s="196"/>
    </row>
    <row r="69" spans="1:11" x14ac:dyDescent="0.2">
      <c r="A69" s="69" t="s">
        <v>104</v>
      </c>
      <c r="B69" s="48">
        <v>0</v>
      </c>
      <c r="C69" s="49">
        <v>0</v>
      </c>
      <c r="D69" s="17">
        <v>0</v>
      </c>
      <c r="E69" s="48">
        <v>117719.58407</v>
      </c>
      <c r="F69" s="49">
        <v>137573.55248000001</v>
      </c>
      <c r="G69" s="17">
        <v>0.16865476179557501</v>
      </c>
      <c r="H69" s="48">
        <v>117719.58407</v>
      </c>
      <c r="I69" s="49">
        <v>137573.55248000001</v>
      </c>
      <c r="J69" s="17">
        <v>0.16865476179557501</v>
      </c>
      <c r="K69" s="196"/>
    </row>
    <row r="70" spans="1:11" x14ac:dyDescent="0.2">
      <c r="A70" s="69" t="s">
        <v>105</v>
      </c>
      <c r="B70" s="48">
        <v>0</v>
      </c>
      <c r="C70" s="49">
        <v>597.20787000000007</v>
      </c>
      <c r="D70" s="17">
        <v>0</v>
      </c>
      <c r="E70" s="48">
        <v>57775.998500000002</v>
      </c>
      <c r="F70" s="49">
        <v>69609.009029999987</v>
      </c>
      <c r="G70" s="17">
        <v>0.20480841244137019</v>
      </c>
      <c r="H70" s="48">
        <v>57775.998500000002</v>
      </c>
      <c r="I70" s="49">
        <v>70206.216899999985</v>
      </c>
      <c r="J70" s="17">
        <v>0.2151450208169052</v>
      </c>
      <c r="K70" s="196"/>
    </row>
    <row r="71" spans="1:11" x14ac:dyDescent="0.2">
      <c r="A71" s="69" t="s">
        <v>106</v>
      </c>
      <c r="B71" s="48">
        <v>1.13334</v>
      </c>
      <c r="C71" s="49">
        <v>3057.4202200000004</v>
      </c>
      <c r="D71" s="17">
        <v>2696.707854659679</v>
      </c>
      <c r="E71" s="48">
        <v>30692.442309999999</v>
      </c>
      <c r="F71" s="49">
        <v>32874.766029999999</v>
      </c>
      <c r="G71" s="17">
        <v>7.1102967237278825E-2</v>
      </c>
      <c r="H71" s="48">
        <v>30693.575649999999</v>
      </c>
      <c r="I71" s="49">
        <v>35932.186249999999</v>
      </c>
      <c r="J71" s="17">
        <v>0.17067449748234204</v>
      </c>
      <c r="K71" s="196"/>
    </row>
    <row r="72" spans="1:11" x14ac:dyDescent="0.2">
      <c r="A72" s="69" t="s">
        <v>107</v>
      </c>
      <c r="B72" s="48">
        <v>0</v>
      </c>
      <c r="C72" s="49">
        <v>1.345</v>
      </c>
      <c r="D72" s="17">
        <v>0</v>
      </c>
      <c r="E72" s="48">
        <v>42302.242689999999</v>
      </c>
      <c r="F72" s="49">
        <v>50858.825410000005</v>
      </c>
      <c r="G72" s="17">
        <v>0.20227255520953105</v>
      </c>
      <c r="H72" s="48">
        <v>42302.242689999999</v>
      </c>
      <c r="I72" s="49">
        <v>50860.170410000006</v>
      </c>
      <c r="J72" s="17">
        <v>0.20230435021410934</v>
      </c>
      <c r="K72" s="196"/>
    </row>
    <row r="73" spans="1:11" x14ac:dyDescent="0.2">
      <c r="A73" s="69" t="s">
        <v>108</v>
      </c>
      <c r="B73" s="48">
        <v>82.7</v>
      </c>
      <c r="C73" s="49">
        <v>465.69999999999993</v>
      </c>
      <c r="D73" s="17">
        <v>4.6311970979443764</v>
      </c>
      <c r="E73" s="48">
        <v>109579.14894</v>
      </c>
      <c r="F73" s="49">
        <v>135744.52630999999</v>
      </c>
      <c r="G73" s="17">
        <v>0.23878062225439281</v>
      </c>
      <c r="H73" s="48">
        <v>109661.84894</v>
      </c>
      <c r="I73" s="49">
        <v>136210.22631</v>
      </c>
      <c r="J73" s="17">
        <v>0.24209310372402704</v>
      </c>
      <c r="K73" s="196"/>
    </row>
    <row r="74" spans="1:11" ht="16" thickBot="1" x14ac:dyDescent="0.25">
      <c r="A74" s="57" t="s">
        <v>109</v>
      </c>
      <c r="B74" s="58">
        <v>478.70000000000005</v>
      </c>
      <c r="C74" s="59">
        <v>486.8</v>
      </c>
      <c r="D74" s="60">
        <v>1.6920827240442794E-2</v>
      </c>
      <c r="E74" s="58">
        <v>286.5</v>
      </c>
      <c r="F74" s="59">
        <v>545.79999999999995</v>
      </c>
      <c r="G74" s="60">
        <v>0.90506108202443269</v>
      </c>
      <c r="H74" s="58">
        <v>765.2</v>
      </c>
      <c r="I74" s="59">
        <v>1032.5999999999999</v>
      </c>
      <c r="J74" s="60">
        <v>0.34945112388917909</v>
      </c>
      <c r="K74" s="196"/>
    </row>
    <row r="75" spans="1:11" ht="16" thickTop="1" x14ac:dyDescent="0.2">
      <c r="A75" s="61" t="s">
        <v>110</v>
      </c>
      <c r="B75" s="62">
        <v>562.53334000000007</v>
      </c>
      <c r="C75" s="63">
        <v>4608.4730900000004</v>
      </c>
      <c r="D75" s="64">
        <v>7.1923554788770385</v>
      </c>
      <c r="E75" s="62">
        <v>358355.91650999995</v>
      </c>
      <c r="F75" s="63">
        <v>427206.47925999999</v>
      </c>
      <c r="G75" s="64">
        <v>0.19212899683792095</v>
      </c>
      <c r="H75" s="62">
        <v>358918.44984999998</v>
      </c>
      <c r="I75" s="63">
        <v>431814.95234999998</v>
      </c>
      <c r="J75" s="64">
        <v>0.20310046064911144</v>
      </c>
      <c r="K75" s="196"/>
    </row>
    <row r="76" spans="1:11" ht="16" thickBot="1" x14ac:dyDescent="0.25">
      <c r="A76" s="65" t="s">
        <v>6</v>
      </c>
      <c r="B76" s="66">
        <v>1.7759378171112682E-4</v>
      </c>
      <c r="C76" s="67">
        <v>1.3954038727345751E-3</v>
      </c>
      <c r="D76" s="68">
        <v>6.8572788939442271</v>
      </c>
      <c r="E76" s="66">
        <v>7.809984592699952E-2</v>
      </c>
      <c r="F76" s="67">
        <v>8.4640331200727073E-2</v>
      </c>
      <c r="G76" s="68">
        <v>8.3745175116491155E-2</v>
      </c>
      <c r="H76" s="66">
        <v>4.6276461365924532E-2</v>
      </c>
      <c r="I76" s="67">
        <v>5.1714832746289408E-2</v>
      </c>
      <c r="J76" s="68">
        <v>0.11751917108271802</v>
      </c>
      <c r="K76" s="196"/>
    </row>
    <row r="77" spans="1:11" x14ac:dyDescent="0.2">
      <c r="A77" s="69" t="s">
        <v>35</v>
      </c>
      <c r="B77" s="48">
        <v>0</v>
      </c>
      <c r="C77" s="49">
        <v>374.8</v>
      </c>
      <c r="D77" s="17">
        <v>0</v>
      </c>
      <c r="E77" s="48">
        <v>3197.5</v>
      </c>
      <c r="F77" s="49">
        <v>2277.1</v>
      </c>
      <c r="G77" s="17">
        <v>-0.28784988272087569</v>
      </c>
      <c r="H77" s="48">
        <v>3197.5</v>
      </c>
      <c r="I77" s="49">
        <v>2651.9</v>
      </c>
      <c r="J77" s="17">
        <v>-0.17063330727130568</v>
      </c>
      <c r="K77" s="196"/>
    </row>
    <row r="78" spans="1:11" ht="16" thickBot="1" x14ac:dyDescent="0.25">
      <c r="A78" s="57" t="s">
        <v>111</v>
      </c>
      <c r="B78" s="58">
        <v>99.100000000081494</v>
      </c>
      <c r="C78" s="59">
        <v>948.59999999999991</v>
      </c>
      <c r="D78" s="60">
        <v>8.5721493440889986</v>
      </c>
      <c r="E78" s="58">
        <v>0</v>
      </c>
      <c r="F78" s="59">
        <v>0</v>
      </c>
      <c r="G78" s="60">
        <v>0</v>
      </c>
      <c r="H78" s="58">
        <v>99.100000000081494</v>
      </c>
      <c r="I78" s="59">
        <v>948.59999999999991</v>
      </c>
      <c r="J78" s="60">
        <v>8.5721493440889986</v>
      </c>
      <c r="K78" s="196"/>
    </row>
    <row r="79" spans="1:11" ht="16" thickTop="1" x14ac:dyDescent="0.2">
      <c r="A79" s="61" t="s">
        <v>112</v>
      </c>
      <c r="B79" s="62">
        <v>99.100000000081494</v>
      </c>
      <c r="C79" s="63">
        <v>1323.3999999999999</v>
      </c>
      <c r="D79" s="64">
        <v>12.354187689191843</v>
      </c>
      <c r="E79" s="62">
        <v>3197.5</v>
      </c>
      <c r="F79" s="63">
        <v>2277.1</v>
      </c>
      <c r="G79" s="64">
        <v>-0.28784988272087569</v>
      </c>
      <c r="H79" s="62">
        <v>3296.6000000000813</v>
      </c>
      <c r="I79" s="63">
        <v>3600.5</v>
      </c>
      <c r="J79" s="64">
        <v>9.2185888491145784E-2</v>
      </c>
      <c r="K79" s="196"/>
    </row>
    <row r="80" spans="1:11" ht="16" thickBot="1" x14ac:dyDescent="0.25">
      <c r="A80" s="65" t="s">
        <v>6</v>
      </c>
      <c r="B80" s="66">
        <v>3.1286223439818051E-5</v>
      </c>
      <c r="C80" s="67">
        <v>4.0071352248623773E-4</v>
      </c>
      <c r="D80" s="68">
        <v>11.80798634124209</v>
      </c>
      <c r="E80" s="66">
        <v>6.9686098609345092E-4</v>
      </c>
      <c r="F80" s="67">
        <v>4.5115069067076682E-4</v>
      </c>
      <c r="G80" s="68">
        <v>-0.35259585530841253</v>
      </c>
      <c r="H80" s="66">
        <v>4.2504079297864657E-4</v>
      </c>
      <c r="I80" s="67">
        <v>4.3120150029472463E-4</v>
      </c>
      <c r="J80" s="68">
        <v>1.4494390698136033E-2</v>
      </c>
      <c r="K80" s="196"/>
    </row>
    <row r="81" spans="1:11" x14ac:dyDescent="0.2">
      <c r="A81" s="61" t="s">
        <v>113</v>
      </c>
      <c r="B81" s="62">
        <v>45153.177560000004</v>
      </c>
      <c r="C81" s="63">
        <v>44560.249000000003</v>
      </c>
      <c r="D81" s="64">
        <v>-1.3131491337727246E-2</v>
      </c>
      <c r="E81" s="62">
        <v>6726.1712499999994</v>
      </c>
      <c r="F81" s="63">
        <v>6474.23056</v>
      </c>
      <c r="G81" s="64">
        <v>-3.7456776022465894E-2</v>
      </c>
      <c r="H81" s="62">
        <v>51879.348810000003</v>
      </c>
      <c r="I81" s="63">
        <v>51034.479560000007</v>
      </c>
      <c r="J81" s="64">
        <v>-1.6285270909898994E-2</v>
      </c>
      <c r="K81" s="196"/>
    </row>
    <row r="82" spans="1:11" ht="16" thickBot="1" x14ac:dyDescent="0.25">
      <c r="A82" s="65" t="s">
        <v>6</v>
      </c>
      <c r="B82" s="66">
        <v>1.4255019194336801E-2</v>
      </c>
      <c r="C82" s="67">
        <v>1.3492439428482586E-2</v>
      </c>
      <c r="D82" s="68">
        <v>-5.349552711631355E-2</v>
      </c>
      <c r="E82" s="66">
        <v>1.4658972102919215E-3</v>
      </c>
      <c r="F82" s="67">
        <v>1.2827076495128828E-3</v>
      </c>
      <c r="G82" s="68">
        <v>-0.12496753489459059</v>
      </c>
      <c r="H82" s="66">
        <v>6.6889642532966271E-3</v>
      </c>
      <c r="I82" s="67">
        <v>6.1119689357123901E-3</v>
      </c>
      <c r="J82" s="68">
        <v>-8.6260786533560452E-2</v>
      </c>
      <c r="K82" s="196"/>
    </row>
    <row r="83" spans="1:11" x14ac:dyDescent="0.2">
      <c r="A83" s="61" t="s">
        <v>114</v>
      </c>
      <c r="B83" s="62">
        <v>35553.730230000001</v>
      </c>
      <c r="C83" s="63">
        <v>35448.747439999999</v>
      </c>
      <c r="D83" s="64">
        <v>-2.952792557092028E-3</v>
      </c>
      <c r="E83" s="62">
        <v>23824.218189999996</v>
      </c>
      <c r="F83" s="63">
        <v>24306.17713</v>
      </c>
      <c r="G83" s="64">
        <v>2.0229790382053421E-2</v>
      </c>
      <c r="H83" s="62">
        <v>59377.948420000001</v>
      </c>
      <c r="I83" s="63">
        <v>59754.924570000003</v>
      </c>
      <c r="J83" s="64">
        <v>6.3487567359775451E-3</v>
      </c>
      <c r="K83" s="196"/>
    </row>
    <row r="84" spans="1:11" ht="16" thickBot="1" x14ac:dyDescent="0.25">
      <c r="A84" s="65" t="s">
        <v>6</v>
      </c>
      <c r="B84" s="66">
        <v>1.1224439435861544E-2</v>
      </c>
      <c r="C84" s="67">
        <v>1.0733559358022822E-2</v>
      </c>
      <c r="D84" s="68">
        <v>-4.3733148603429063E-2</v>
      </c>
      <c r="E84" s="66">
        <v>5.1922339893006814E-3</v>
      </c>
      <c r="F84" s="67">
        <v>4.8156640462717918E-3</v>
      </c>
      <c r="G84" s="68">
        <v>-7.2525611096276518E-2</v>
      </c>
      <c r="H84" s="66">
        <v>7.6557818000004101E-3</v>
      </c>
      <c r="I84" s="67">
        <v>7.1563430425169014E-3</v>
      </c>
      <c r="J84" s="68">
        <v>-6.5236806707772405E-2</v>
      </c>
      <c r="K84" s="196"/>
    </row>
    <row r="85" spans="1:11" ht="17" thickBot="1" x14ac:dyDescent="0.25">
      <c r="A85" s="70" t="s">
        <v>115</v>
      </c>
      <c r="B85" s="50">
        <v>3167528.3592699999</v>
      </c>
      <c r="C85" s="51">
        <v>3302608.7859199992</v>
      </c>
      <c r="D85" s="21">
        <v>4.2645372457258905E-2</v>
      </c>
      <c r="E85" s="50">
        <v>4588433.0789199993</v>
      </c>
      <c r="F85" s="51">
        <v>5047315.7796</v>
      </c>
      <c r="G85" s="21">
        <v>0.10000858523755785</v>
      </c>
      <c r="H85" s="50">
        <v>7755961.4381899992</v>
      </c>
      <c r="I85" s="51">
        <v>8349924.5655199988</v>
      </c>
      <c r="J85" s="21">
        <v>7.6581495674456601E-2</v>
      </c>
      <c r="K85" s="196"/>
    </row>
  </sheetData>
  <sheetProtection sheet="1" objects="1" scenarios="1"/>
  <mergeCells count="7">
    <mergeCell ref="A1:J1"/>
    <mergeCell ref="A2:J2"/>
    <mergeCell ref="A3:J3"/>
    <mergeCell ref="A4:A5"/>
    <mergeCell ref="B4:D4"/>
    <mergeCell ref="E4:G4"/>
    <mergeCell ref="H4:J4"/>
  </mergeCells>
  <printOptions horizontalCentered="1"/>
  <pageMargins left="0.25" right="0.25" top="0.75" bottom="0.75" header="0.3" footer="0.3"/>
  <pageSetup scale="41"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925B-5314-499F-9502-992A283AB194}">
  <sheetPr>
    <pageSetUpPr fitToPage="1"/>
  </sheetPr>
  <dimension ref="A1:X68"/>
  <sheetViews>
    <sheetView topLeftCell="A21" zoomScaleNormal="100" workbookViewId="0">
      <selection activeCell="A23" sqref="A23:H44"/>
    </sheetView>
  </sheetViews>
  <sheetFormatPr baseColWidth="10" defaultColWidth="9.1640625" defaultRowHeight="16" x14ac:dyDescent="0.2"/>
  <cols>
    <col min="1" max="1" width="39.5" style="130" customWidth="1"/>
    <col min="2" max="7" width="15.5" style="154" customWidth="1"/>
    <col min="8" max="8" width="8.83203125" style="154" customWidth="1"/>
    <col min="9" max="9" width="9.1640625" style="130"/>
    <col min="10" max="10" width="16.5" style="130" customWidth="1"/>
    <col min="11" max="15" width="12.83203125" style="130" customWidth="1"/>
    <col min="16" max="16384" width="9.1640625" style="130"/>
  </cols>
  <sheetData>
    <row r="1" spans="1:15" ht="23" x14ac:dyDescent="0.25">
      <c r="A1" s="241" t="s">
        <v>146</v>
      </c>
      <c r="B1" s="241"/>
      <c r="C1" s="241"/>
      <c r="D1" s="241"/>
      <c r="E1" s="241"/>
      <c r="F1" s="241"/>
      <c r="G1" s="241"/>
      <c r="H1" s="241"/>
      <c r="J1" s="236" t="s">
        <v>151</v>
      </c>
      <c r="K1" s="237"/>
      <c r="L1" s="237"/>
      <c r="M1" s="237"/>
      <c r="N1" s="237"/>
      <c r="O1" s="238"/>
    </row>
    <row r="2" spans="1:15" ht="22" thickBot="1" x14ac:dyDescent="0.3">
      <c r="A2" s="249" t="s">
        <v>180</v>
      </c>
      <c r="B2" s="250"/>
      <c r="C2" s="250"/>
      <c r="D2" s="250"/>
      <c r="E2" s="250"/>
      <c r="F2" s="250"/>
      <c r="G2" s="250"/>
      <c r="H2" s="251"/>
      <c r="J2" s="75"/>
      <c r="K2" s="76" t="s">
        <v>41</v>
      </c>
      <c r="L2" s="76" t="s">
        <v>42</v>
      </c>
      <c r="M2" s="131" t="s">
        <v>164</v>
      </c>
      <c r="N2" s="77" t="s">
        <v>167</v>
      </c>
      <c r="O2" s="77" t="s">
        <v>175</v>
      </c>
    </row>
    <row r="3" spans="1:15" x14ac:dyDescent="0.2">
      <c r="A3" s="132" t="s">
        <v>132</v>
      </c>
      <c r="B3" s="133"/>
      <c r="C3" s="133"/>
      <c r="D3" s="133"/>
      <c r="E3" s="133"/>
      <c r="F3" s="133"/>
      <c r="G3" s="133"/>
      <c r="H3" s="134"/>
      <c r="J3" s="81" t="s">
        <v>150</v>
      </c>
      <c r="K3" s="82">
        <v>248.12625</v>
      </c>
      <c r="L3" s="82">
        <v>253.26833333333332</v>
      </c>
      <c r="M3" s="135">
        <v>257.23000000000008</v>
      </c>
      <c r="N3" s="175">
        <v>263.15066666666667</v>
      </c>
      <c r="O3" s="175">
        <v>282.02524999999997</v>
      </c>
    </row>
    <row r="4" spans="1:15" ht="17" thickBot="1" x14ac:dyDescent="0.25">
      <c r="A4" s="136" t="s">
        <v>119</v>
      </c>
      <c r="B4" s="137" t="s">
        <v>41</v>
      </c>
      <c r="C4" s="137" t="s">
        <v>42</v>
      </c>
      <c r="D4" s="137" t="s">
        <v>164</v>
      </c>
      <c r="E4" s="137" t="s">
        <v>167</v>
      </c>
      <c r="F4" s="137" t="s">
        <v>175</v>
      </c>
      <c r="G4" s="138" t="s">
        <v>133</v>
      </c>
      <c r="H4" s="139" t="s">
        <v>134</v>
      </c>
      <c r="J4" s="87" t="s">
        <v>149</v>
      </c>
      <c r="K4" s="88">
        <f>O3/K3</f>
        <v>1.1366199666500421</v>
      </c>
      <c r="L4" s="88">
        <f>O3/L3</f>
        <v>1.1135432775514771</v>
      </c>
      <c r="M4" s="88">
        <f>O3/M3</f>
        <v>1.0963933056019901</v>
      </c>
      <c r="N4" s="88">
        <f>O3/N3</f>
        <v>1.0717253867239553</v>
      </c>
      <c r="O4" s="89">
        <f>O3/O3</f>
        <v>1</v>
      </c>
    </row>
    <row r="5" spans="1:15" x14ac:dyDescent="0.2">
      <c r="A5" s="140" t="s">
        <v>135</v>
      </c>
      <c r="B5" s="141">
        <v>1092666.3</v>
      </c>
      <c r="C5" s="141">
        <v>1114460.2</v>
      </c>
      <c r="D5" s="141">
        <v>1167957</v>
      </c>
      <c r="E5" s="141">
        <f>'Table 1'!B7</f>
        <v>1169146.8999999999</v>
      </c>
      <c r="F5" s="141">
        <f>'Table 1'!H7</f>
        <v>1233174.7</v>
      </c>
      <c r="G5" s="142">
        <f>F5-B5</f>
        <v>140508.39999999991</v>
      </c>
      <c r="H5" s="143">
        <f>G5/B5*100</f>
        <v>12.859223351173171</v>
      </c>
    </row>
    <row r="6" spans="1:15" x14ac:dyDescent="0.2">
      <c r="A6" s="140" t="s">
        <v>8</v>
      </c>
      <c r="B6" s="141">
        <v>2024863.6</v>
      </c>
      <c r="C6" s="141">
        <v>2023939.6137599999</v>
      </c>
      <c r="D6" s="141">
        <v>2088248.6888899999</v>
      </c>
      <c r="E6" s="141">
        <f>'Table 1'!B8</f>
        <v>2108040.3404186456</v>
      </c>
      <c r="F6" s="141">
        <f>'Table 1'!H8</f>
        <v>2245247.3209000002</v>
      </c>
      <c r="G6" s="142">
        <f>F6-B6</f>
        <v>220383.72090000007</v>
      </c>
      <c r="H6" s="143">
        <f>G6/B6*100</f>
        <v>10.883879827757289</v>
      </c>
    </row>
    <row r="7" spans="1:15" x14ac:dyDescent="0.2">
      <c r="A7" s="144" t="s">
        <v>9</v>
      </c>
      <c r="B7" s="141"/>
      <c r="C7" s="141"/>
      <c r="D7" s="141"/>
      <c r="E7" s="141"/>
      <c r="F7" s="141"/>
      <c r="G7" s="142"/>
      <c r="H7" s="143"/>
    </row>
    <row r="8" spans="1:15" x14ac:dyDescent="0.2">
      <c r="A8" s="140" t="s">
        <v>136</v>
      </c>
      <c r="B8" s="141">
        <v>1085973.8</v>
      </c>
      <c r="C8" s="141">
        <v>1089420.8133799999</v>
      </c>
      <c r="D8" s="141">
        <v>1227017.0624900002</v>
      </c>
      <c r="E8" s="141">
        <f>'Table 1'!B10</f>
        <v>1248941.22909</v>
      </c>
      <c r="F8" s="141">
        <f>'Table 1'!H10</f>
        <v>1416884.5045500002</v>
      </c>
      <c r="G8" s="142">
        <f t="shared" ref="G8:G16" si="0">F8-B8</f>
        <v>330910.70455000014</v>
      </c>
      <c r="H8" s="143">
        <f t="shared" ref="H8:H16" si="1">G8/B8*100</f>
        <v>30.471334073621311</v>
      </c>
    </row>
    <row r="9" spans="1:15" x14ac:dyDescent="0.2">
      <c r="A9" s="140" t="s">
        <v>137</v>
      </c>
      <c r="B9" s="141">
        <v>375927.9</v>
      </c>
      <c r="C9" s="141">
        <v>368917.57737999997</v>
      </c>
      <c r="D9" s="141">
        <v>379939.83685999998</v>
      </c>
      <c r="E9" s="141">
        <f>'Table 1'!B11</f>
        <v>437241.55622000009</v>
      </c>
      <c r="F9" s="141">
        <f>'Table 1'!H11</f>
        <v>471556.71194000001</v>
      </c>
      <c r="G9" s="142">
        <f t="shared" si="0"/>
        <v>95628.811939999985</v>
      </c>
      <c r="H9" s="143">
        <f t="shared" si="1"/>
        <v>25.438072550614088</v>
      </c>
    </row>
    <row r="10" spans="1:15" x14ac:dyDescent="0.2">
      <c r="A10" s="140" t="s">
        <v>138</v>
      </c>
      <c r="B10" s="141">
        <v>35133.1</v>
      </c>
      <c r="C10" s="141">
        <v>70674</v>
      </c>
      <c r="D10" s="141">
        <v>77714.8</v>
      </c>
      <c r="E10" s="141">
        <f>'Table 1'!B12</f>
        <v>83654.743100000007</v>
      </c>
      <c r="F10" s="141">
        <f>'Table 1'!H12</f>
        <v>70093.567279999988</v>
      </c>
      <c r="G10" s="142">
        <f t="shared" si="0"/>
        <v>34960.46727999999</v>
      </c>
      <c r="H10" s="143">
        <f t="shared" si="1"/>
        <v>99.508632258468481</v>
      </c>
    </row>
    <row r="11" spans="1:15" x14ac:dyDescent="0.2">
      <c r="A11" s="140" t="s">
        <v>139</v>
      </c>
      <c r="B11" s="141">
        <v>817397.3</v>
      </c>
      <c r="C11" s="141">
        <v>873129.13665999996</v>
      </c>
      <c r="D11" s="141">
        <v>803519.73918999999</v>
      </c>
      <c r="E11" s="141">
        <f>'Table 1'!B13</f>
        <v>720322.45737999992</v>
      </c>
      <c r="F11" s="141">
        <f>'Table 1'!H13</f>
        <v>904069.82957000006</v>
      </c>
      <c r="G11" s="142">
        <f t="shared" si="0"/>
        <v>86672.529570000013</v>
      </c>
      <c r="H11" s="143">
        <f t="shared" si="1"/>
        <v>10.603476371894061</v>
      </c>
    </row>
    <row r="12" spans="1:15" x14ac:dyDescent="0.2">
      <c r="A12" s="140" t="s">
        <v>140</v>
      </c>
      <c r="B12" s="141">
        <v>585250.4</v>
      </c>
      <c r="C12" s="141">
        <v>615667.57288999995</v>
      </c>
      <c r="D12" s="141">
        <v>621991.17243999999</v>
      </c>
      <c r="E12" s="141">
        <f>'Table 1'!B14</f>
        <v>641171.75707000005</v>
      </c>
      <c r="F12" s="141">
        <f>'Table 1'!H14</f>
        <v>897025.68379000004</v>
      </c>
      <c r="G12" s="142">
        <f t="shared" si="0"/>
        <v>311775.28379000002</v>
      </c>
      <c r="H12" s="143">
        <f t="shared" si="1"/>
        <v>53.272118018202121</v>
      </c>
    </row>
    <row r="13" spans="1:15" x14ac:dyDescent="0.2">
      <c r="A13" s="140" t="s">
        <v>141</v>
      </c>
      <c r="B13" s="141">
        <v>1041026</v>
      </c>
      <c r="C13" s="141">
        <v>1050165.4623499999</v>
      </c>
      <c r="D13" s="141">
        <v>1076706.1000000001</v>
      </c>
      <c r="E13" s="141">
        <f>'Table 1'!B15</f>
        <v>1264139.1832800002</v>
      </c>
      <c r="F13" s="141">
        <f>'Table 1'!H15</f>
        <v>1332634.1362500002</v>
      </c>
      <c r="G13" s="142">
        <f t="shared" si="0"/>
        <v>291608.13625000021</v>
      </c>
      <c r="H13" s="143">
        <f t="shared" si="1"/>
        <v>28.011609340208622</v>
      </c>
    </row>
    <row r="14" spans="1:15" x14ac:dyDescent="0.2">
      <c r="A14" s="140" t="s">
        <v>142</v>
      </c>
      <c r="B14" s="141">
        <v>130400.5</v>
      </c>
      <c r="C14" s="141">
        <v>119353.60000000001</v>
      </c>
      <c r="D14" s="141">
        <v>106118.40000000002</v>
      </c>
      <c r="E14" s="141">
        <f>'Table 1'!B16</f>
        <v>65930.24126000001</v>
      </c>
      <c r="F14" s="141">
        <f>'Table 1'!H16</f>
        <v>89146.308640000003</v>
      </c>
      <c r="G14" s="142">
        <f t="shared" si="0"/>
        <v>-41254.191359999997</v>
      </c>
      <c r="H14" s="143">
        <f t="shared" si="1"/>
        <v>-31.636528510243441</v>
      </c>
    </row>
    <row r="15" spans="1:15" ht="17" thickBot="1" x14ac:dyDescent="0.25">
      <c r="A15" s="145" t="s">
        <v>143</v>
      </c>
      <c r="B15" s="146">
        <v>23762.7</v>
      </c>
      <c r="C15" s="146">
        <v>23971.625220000002</v>
      </c>
      <c r="D15" s="146">
        <v>20878.98559</v>
      </c>
      <c r="E15" s="146">
        <f>'Table 1'!B17</f>
        <v>19890.064560000003</v>
      </c>
      <c r="F15" s="146">
        <f>'Table 1'!H17</f>
        <v>21195.545250000003</v>
      </c>
      <c r="G15" s="147">
        <f t="shared" si="0"/>
        <v>-2567.1547499999979</v>
      </c>
      <c r="H15" s="148">
        <f t="shared" si="1"/>
        <v>-10.803295711345925</v>
      </c>
    </row>
    <row r="16" spans="1:15" ht="17" thickTop="1" x14ac:dyDescent="0.2">
      <c r="A16" s="149" t="s">
        <v>18</v>
      </c>
      <c r="B16" s="150">
        <f>SUM(B5:B15)</f>
        <v>7212401.6000000006</v>
      </c>
      <c r="C16" s="150">
        <f>SUM(C5:C15)</f>
        <v>7349699.6016399981</v>
      </c>
      <c r="D16" s="150">
        <f>SUM(D5:D15)</f>
        <v>7570091.7854600009</v>
      </c>
      <c r="E16" s="150">
        <f>SUM(E5:E15)</f>
        <v>7758478.4723786451</v>
      </c>
      <c r="F16" s="150">
        <f>SUM(F5:F15)</f>
        <v>8681028.3081700001</v>
      </c>
      <c r="G16" s="150">
        <f t="shared" si="0"/>
        <v>1468626.7081699995</v>
      </c>
      <c r="H16" s="151">
        <f t="shared" si="1"/>
        <v>20.362519859820331</v>
      </c>
    </row>
    <row r="17" spans="1:24" x14ac:dyDescent="0.2">
      <c r="A17" s="152"/>
      <c r="B17" s="153"/>
      <c r="C17" s="153"/>
      <c r="D17" s="153"/>
      <c r="E17" s="153"/>
      <c r="F17" s="153"/>
      <c r="G17" s="153"/>
    </row>
    <row r="18" spans="1:24" x14ac:dyDescent="0.2">
      <c r="G18" s="153"/>
    </row>
    <row r="19" spans="1:24" x14ac:dyDescent="0.2">
      <c r="G19" s="153"/>
    </row>
    <row r="20" spans="1:24" s="154" customFormat="1" x14ac:dyDescent="0.2">
      <c r="G20" s="153"/>
      <c r="I20" s="130"/>
      <c r="J20" s="130"/>
      <c r="K20" s="130"/>
      <c r="L20" s="130"/>
      <c r="M20" s="130"/>
      <c r="N20" s="130"/>
      <c r="O20" s="130"/>
      <c r="P20" s="130"/>
      <c r="Q20" s="130"/>
      <c r="R20" s="130"/>
      <c r="S20" s="130"/>
      <c r="T20" s="130"/>
      <c r="U20" s="130"/>
      <c r="V20" s="130"/>
      <c r="W20" s="130"/>
      <c r="X20" s="130"/>
    </row>
    <row r="21" spans="1:24" s="154" customFormat="1" x14ac:dyDescent="0.2">
      <c r="I21" s="130"/>
      <c r="J21" s="130"/>
      <c r="K21" s="130"/>
      <c r="L21" s="130"/>
      <c r="M21" s="130"/>
      <c r="N21" s="130"/>
      <c r="O21" s="130"/>
      <c r="P21" s="130"/>
      <c r="Q21" s="130"/>
      <c r="R21" s="130"/>
      <c r="S21" s="130"/>
      <c r="T21" s="130"/>
      <c r="U21" s="130"/>
      <c r="V21" s="130"/>
      <c r="W21" s="130"/>
      <c r="X21" s="130"/>
    </row>
    <row r="22" spans="1:24" x14ac:dyDescent="0.2">
      <c r="A22" s="155"/>
      <c r="B22" s="153"/>
      <c r="C22" s="153"/>
      <c r="D22" s="153"/>
      <c r="E22" s="153"/>
      <c r="F22" s="153"/>
      <c r="G22" s="153"/>
    </row>
    <row r="23" spans="1:24" x14ac:dyDescent="0.2">
      <c r="A23" s="211" t="s">
        <v>148</v>
      </c>
      <c r="B23" s="211"/>
      <c r="C23" s="211"/>
      <c r="D23" s="211"/>
      <c r="E23" s="211"/>
      <c r="F23" s="211"/>
      <c r="G23" s="211"/>
      <c r="H23" s="211"/>
      <c r="I23" s="156"/>
    </row>
    <row r="24" spans="1:24" x14ac:dyDescent="0.2">
      <c r="A24" s="252" t="s">
        <v>179</v>
      </c>
      <c r="B24" s="252"/>
      <c r="C24" s="252"/>
      <c r="D24" s="252"/>
      <c r="E24" s="252"/>
      <c r="F24" s="252"/>
      <c r="G24" s="252"/>
      <c r="H24" s="252"/>
    </row>
    <row r="25" spans="1:24" x14ac:dyDescent="0.2">
      <c r="A25" s="252" t="s">
        <v>178</v>
      </c>
      <c r="B25" s="252"/>
      <c r="C25" s="252"/>
      <c r="D25" s="252"/>
      <c r="E25" s="252"/>
      <c r="F25" s="252"/>
      <c r="G25" s="252"/>
      <c r="H25" s="252"/>
    </row>
    <row r="26" spans="1:24" ht="17" thickBot="1" x14ac:dyDescent="0.25">
      <c r="A26" s="212" t="s">
        <v>0</v>
      </c>
      <c r="B26" s="212"/>
      <c r="C26" s="212"/>
      <c r="D26" s="212"/>
      <c r="E26" s="212"/>
      <c r="F26" s="212"/>
      <c r="G26" s="212"/>
      <c r="H26" s="212"/>
      <c r="I26" s="157"/>
    </row>
    <row r="27" spans="1:24" ht="17" thickBot="1" x14ac:dyDescent="0.25">
      <c r="A27" s="213" t="s">
        <v>1</v>
      </c>
      <c r="B27" s="242" t="str">
        <f>B4</f>
        <v>FY2018</v>
      </c>
      <c r="C27" s="242" t="str">
        <f t="shared" ref="C27:F27" si="2">C4</f>
        <v>FY2019</v>
      </c>
      <c r="D27" s="242" t="str">
        <f t="shared" si="2"/>
        <v>FY2020</v>
      </c>
      <c r="E27" s="242" t="str">
        <f t="shared" si="2"/>
        <v>FY2021</v>
      </c>
      <c r="F27" s="242" t="str">
        <f t="shared" si="2"/>
        <v>FY2022</v>
      </c>
      <c r="G27" s="245" t="s">
        <v>177</v>
      </c>
      <c r="H27" s="246"/>
    </row>
    <row r="28" spans="1:24" x14ac:dyDescent="0.2">
      <c r="A28" s="213"/>
      <c r="B28" s="243"/>
      <c r="C28" s="243"/>
      <c r="D28" s="243"/>
      <c r="E28" s="243"/>
      <c r="F28" s="243"/>
      <c r="G28" s="247" t="s">
        <v>147</v>
      </c>
      <c r="H28" s="239" t="s">
        <v>43</v>
      </c>
    </row>
    <row r="29" spans="1:24" ht="17" thickBot="1" x14ac:dyDescent="0.25">
      <c r="A29" s="214"/>
      <c r="B29" s="244"/>
      <c r="C29" s="244"/>
      <c r="D29" s="244"/>
      <c r="E29" s="244"/>
      <c r="F29" s="244"/>
      <c r="G29" s="248"/>
      <c r="H29" s="240"/>
    </row>
    <row r="30" spans="1:24" x14ac:dyDescent="0.2">
      <c r="A30" s="5" t="s">
        <v>135</v>
      </c>
      <c r="B30" s="158">
        <f>B5*$K$4</f>
        <v>1241946.3334656248</v>
      </c>
      <c r="C30" s="159">
        <f>C5*$L$4</f>
        <v>1240999.6638086746</v>
      </c>
      <c r="D30" s="159">
        <f>D5*$M$4</f>
        <v>1280540.2360309835</v>
      </c>
      <c r="E30" s="159">
        <f>E5*$N$4</f>
        <v>1253004.4135396134</v>
      </c>
      <c r="F30" s="190">
        <f>F5*$O$4</f>
        <v>1233174.7</v>
      </c>
      <c r="G30" s="185">
        <f t="shared" ref="G30:G31" si="3">F30-B30</f>
        <v>-8771.63346562488</v>
      </c>
      <c r="H30" s="174">
        <f>G30/B30*100</f>
        <v>-0.70628119986053051</v>
      </c>
      <c r="J30" s="160"/>
    </row>
    <row r="31" spans="1:24" x14ac:dyDescent="0.2">
      <c r="A31" s="8" t="s">
        <v>8</v>
      </c>
      <c r="B31" s="161">
        <f>B6*$K$4</f>
        <v>2301500.3975028843</v>
      </c>
      <c r="C31" s="162">
        <f>C6*$L$4</f>
        <v>2253744.351072581</v>
      </c>
      <c r="D31" s="162">
        <f>D6*$M$4</f>
        <v>2289541.8829311286</v>
      </c>
      <c r="E31" s="162">
        <f>E6*$N$4</f>
        <v>2259240.3490648717</v>
      </c>
      <c r="F31" s="163">
        <f>F6*$O$4</f>
        <v>2245247.3209000002</v>
      </c>
      <c r="G31" s="186">
        <f t="shared" si="3"/>
        <v>-56253.076602884103</v>
      </c>
      <c r="H31" s="163">
        <f t="shared" ref="H31:H41" si="4">G31/B31*100</f>
        <v>-2.4441914789116872</v>
      </c>
      <c r="J31" s="164"/>
    </row>
    <row r="32" spans="1:24" ht="17" thickBot="1" x14ac:dyDescent="0.25">
      <c r="A32" s="11" t="s">
        <v>9</v>
      </c>
      <c r="B32" s="165">
        <f>SUM(B33:B40)</f>
        <v>4654312.935090201</v>
      </c>
      <c r="C32" s="166">
        <f t="shared" ref="C32:F32" si="5">SUM(C33:C40)</f>
        <v>4689464.568547735</v>
      </c>
      <c r="D32" s="166">
        <f t="shared" si="5"/>
        <v>4729715.837408849</v>
      </c>
      <c r="E32" s="166">
        <f t="shared" si="5"/>
        <v>4802713.5785950022</v>
      </c>
      <c r="F32" s="167">
        <f t="shared" si="5"/>
        <v>5202606.2872700021</v>
      </c>
      <c r="G32" s="187">
        <f>SUM(G33:G40)</f>
        <v>548293.35217979923</v>
      </c>
      <c r="H32" s="167">
        <f t="shared" si="4"/>
        <v>11.780328478690341</v>
      </c>
    </row>
    <row r="33" spans="1:24" ht="17" thickTop="1" x14ac:dyDescent="0.2">
      <c r="A33" s="14" t="s">
        <v>10</v>
      </c>
      <c r="B33" s="168">
        <f>B8*$K$4</f>
        <v>1234339.5043388195</v>
      </c>
      <c r="C33" s="169">
        <f t="shared" ref="C33:C41" si="6">C8*$L$4</f>
        <v>1213117.2231639612</v>
      </c>
      <c r="D33" s="169">
        <f t="shared" ref="D33:D41" si="7">D8*$M$4</f>
        <v>1345293.2931734549</v>
      </c>
      <c r="E33" s="169">
        <f t="shared" ref="E33:E41" si="8">E8*$N$4</f>
        <v>1338522.0217419723</v>
      </c>
      <c r="F33" s="170">
        <f t="shared" ref="F33:F41" si="9">F8*$O$4</f>
        <v>1416884.5045500002</v>
      </c>
      <c r="G33" s="188">
        <f t="shared" ref="G33:G40" si="10">F33-B33</f>
        <v>182545.00021118065</v>
      </c>
      <c r="H33" s="170">
        <f t="shared" si="4"/>
        <v>14.788880982057027</v>
      </c>
    </row>
    <row r="34" spans="1:24" x14ac:dyDescent="0.2">
      <c r="A34" s="14" t="s">
        <v>11</v>
      </c>
      <c r="B34" s="168">
        <f t="shared" ref="B34:B41" si="11">B9*$K$4</f>
        <v>427287.15716082038</v>
      </c>
      <c r="C34" s="169">
        <f t="shared" si="6"/>
        <v>410805.68826207583</v>
      </c>
      <c r="D34" s="169">
        <f t="shared" si="7"/>
        <v>416563.4936648162</v>
      </c>
      <c r="E34" s="169">
        <f t="shared" si="8"/>
        <v>468602.87593166367</v>
      </c>
      <c r="F34" s="170">
        <f t="shared" si="9"/>
        <v>471556.71194000001</v>
      </c>
      <c r="G34" s="188">
        <f t="shared" si="10"/>
        <v>44269.554779179627</v>
      </c>
      <c r="H34" s="170">
        <f t="shared" si="4"/>
        <v>10.360609729844432</v>
      </c>
    </row>
    <row r="35" spans="1:24" x14ac:dyDescent="0.2">
      <c r="A35" s="14" t="s">
        <v>12</v>
      </c>
      <c r="B35" s="168">
        <f t="shared" si="11"/>
        <v>39932.982950312587</v>
      </c>
      <c r="C35" s="169">
        <f t="shared" si="6"/>
        <v>78698.557597673091</v>
      </c>
      <c r="D35" s="169">
        <f t="shared" si="7"/>
        <v>85205.986466197544</v>
      </c>
      <c r="E35" s="169">
        <f t="shared" si="8"/>
        <v>89654.911900140636</v>
      </c>
      <c r="F35" s="170">
        <f t="shared" si="9"/>
        <v>70093.567279999988</v>
      </c>
      <c r="G35" s="188">
        <f t="shared" si="10"/>
        <v>30160.584329687401</v>
      </c>
      <c r="H35" s="170">
        <f t="shared" si="4"/>
        <v>75.528002421495316</v>
      </c>
    </row>
    <row r="36" spans="1:24" x14ac:dyDescent="0.2">
      <c r="A36" s="14" t="s">
        <v>13</v>
      </c>
      <c r="B36" s="168">
        <f t="shared" si="11"/>
        <v>929070.09186583443</v>
      </c>
      <c r="C36" s="169">
        <f t="shared" si="6"/>
        <v>972267.08056206792</v>
      </c>
      <c r="D36" s="169">
        <f t="shared" si="7"/>
        <v>880973.66296697303</v>
      </c>
      <c r="E36" s="169">
        <f t="shared" si="8"/>
        <v>771987.86420153023</v>
      </c>
      <c r="F36" s="170">
        <f t="shared" si="9"/>
        <v>904069.82957000006</v>
      </c>
      <c r="G36" s="188">
        <f t="shared" si="10"/>
        <v>-25000.262295834371</v>
      </c>
      <c r="H36" s="170">
        <f t="shared" si="4"/>
        <v>-2.6908908719283819</v>
      </c>
    </row>
    <row r="37" spans="1:24" x14ac:dyDescent="0.2">
      <c r="A37" s="14" t="s">
        <v>144</v>
      </c>
      <c r="B37" s="168">
        <f t="shared" si="11"/>
        <v>665207.29012992384</v>
      </c>
      <c r="C37" s="169">
        <f t="shared" si="6"/>
        <v>685572.48699809343</v>
      </c>
      <c r="D37" s="169">
        <f t="shared" si="7"/>
        <v>681946.95760674903</v>
      </c>
      <c r="E37" s="169">
        <f t="shared" si="8"/>
        <v>687160.04930232372</v>
      </c>
      <c r="F37" s="170">
        <f t="shared" si="9"/>
        <v>897025.68379000004</v>
      </c>
      <c r="G37" s="188">
        <f t="shared" si="10"/>
        <v>231818.3936600762</v>
      </c>
      <c r="H37" s="170">
        <f t="shared" si="4"/>
        <v>34.849045868814663</v>
      </c>
    </row>
    <row r="38" spans="1:24" x14ac:dyDescent="0.2">
      <c r="A38" s="14" t="s">
        <v>15</v>
      </c>
      <c r="B38" s="168">
        <f t="shared" si="11"/>
        <v>1183250.9374018267</v>
      </c>
      <c r="C38" s="169">
        <f t="shared" si="6"/>
        <v>1169404.6909165813</v>
      </c>
      <c r="D38" s="169">
        <f t="shared" si="7"/>
        <v>1180493.360140827</v>
      </c>
      <c r="E38" s="169">
        <f t="shared" si="8"/>
        <v>1354810.0550736634</v>
      </c>
      <c r="F38" s="170">
        <f t="shared" si="9"/>
        <v>1332634.1362500002</v>
      </c>
      <c r="G38" s="188">
        <f t="shared" si="10"/>
        <v>149383.19884817349</v>
      </c>
      <c r="H38" s="170">
        <f>G38/B38*100</f>
        <v>12.624811367247929</v>
      </c>
    </row>
    <row r="39" spans="1:24" x14ac:dyDescent="0.2">
      <c r="A39" s="14" t="s">
        <v>16</v>
      </c>
      <c r="B39" s="168">
        <f t="shared" si="11"/>
        <v>148215.81196114881</v>
      </c>
      <c r="C39" s="169">
        <f t="shared" si="6"/>
        <v>132905.39893156799</v>
      </c>
      <c r="D39" s="169">
        <f t="shared" si="7"/>
        <v>116347.50336119425</v>
      </c>
      <c r="E39" s="169">
        <f t="shared" si="8"/>
        <v>70659.113311177192</v>
      </c>
      <c r="F39" s="170">
        <f t="shared" si="9"/>
        <v>89146.308640000003</v>
      </c>
      <c r="G39" s="188">
        <f>F39-B39</f>
        <v>-59069.503321148804</v>
      </c>
      <c r="H39" s="170">
        <f t="shared" si="4"/>
        <v>-39.853712326342375</v>
      </c>
    </row>
    <row r="40" spans="1:24" ht="17" thickBot="1" x14ac:dyDescent="0.25">
      <c r="A40" s="14" t="s">
        <v>17</v>
      </c>
      <c r="B40" s="168">
        <f t="shared" si="11"/>
        <v>27009.159281514956</v>
      </c>
      <c r="C40" s="169">
        <f t="shared" si="6"/>
        <v>26693.44211571445</v>
      </c>
      <c r="D40" s="169">
        <f t="shared" si="7"/>
        <v>22891.580028636417</v>
      </c>
      <c r="E40" s="169">
        <f t="shared" si="8"/>
        <v>21316.687132530442</v>
      </c>
      <c r="F40" s="170">
        <f t="shared" si="9"/>
        <v>21195.545250000003</v>
      </c>
      <c r="G40" s="188">
        <f t="shared" si="10"/>
        <v>-5813.6140315149532</v>
      </c>
      <c r="H40" s="170">
        <f t="shared" si="4"/>
        <v>-21.524601972686298</v>
      </c>
    </row>
    <row r="41" spans="1:24" ht="17" thickBot="1" x14ac:dyDescent="0.25">
      <c r="A41" s="18" t="s">
        <v>18</v>
      </c>
      <c r="B41" s="171">
        <f t="shared" si="11"/>
        <v>8197759.6660587108</v>
      </c>
      <c r="C41" s="172">
        <f t="shared" si="6"/>
        <v>8184208.5834289892</v>
      </c>
      <c r="D41" s="172">
        <f t="shared" si="7"/>
        <v>8299797.9563709619</v>
      </c>
      <c r="E41" s="172">
        <f t="shared" si="8"/>
        <v>8314958.3411994856</v>
      </c>
      <c r="F41" s="191">
        <f t="shared" si="9"/>
        <v>8681028.3081700001</v>
      </c>
      <c r="G41" s="189">
        <f>F41-B41</f>
        <v>483268.64211128931</v>
      </c>
      <c r="H41" s="173">
        <f t="shared" si="4"/>
        <v>5.8951306429752108</v>
      </c>
    </row>
    <row r="43" spans="1:24" s="154" customFormat="1" x14ac:dyDescent="0.2">
      <c r="A43" s="155" t="s">
        <v>145</v>
      </c>
      <c r="B43" s="153"/>
      <c r="C43" s="153"/>
      <c r="D43" s="153"/>
      <c r="E43" s="153"/>
      <c r="F43" s="153"/>
      <c r="G43" s="153"/>
      <c r="I43" s="130"/>
      <c r="J43" s="130"/>
      <c r="K43" s="130"/>
      <c r="L43" s="130"/>
      <c r="M43" s="130"/>
      <c r="N43" s="130"/>
      <c r="O43" s="130"/>
      <c r="P43" s="130"/>
      <c r="Q43" s="130"/>
      <c r="R43" s="130"/>
      <c r="S43" s="130"/>
      <c r="T43" s="130"/>
      <c r="U43" s="130"/>
      <c r="V43" s="130"/>
      <c r="W43" s="130"/>
      <c r="X43" s="130"/>
    </row>
    <row r="44" spans="1:24" s="154" customFormat="1" x14ac:dyDescent="0.2">
      <c r="A44" s="155" t="s">
        <v>168</v>
      </c>
      <c r="B44" s="153"/>
      <c r="C44" s="153"/>
      <c r="D44" s="153"/>
      <c r="E44" s="153"/>
      <c r="F44" s="153"/>
      <c r="G44" s="153"/>
      <c r="I44" s="130"/>
      <c r="J44" s="130"/>
      <c r="K44" s="130"/>
      <c r="L44" s="130"/>
      <c r="M44" s="130"/>
      <c r="N44" s="130"/>
      <c r="O44" s="130"/>
      <c r="P44" s="130"/>
      <c r="Q44" s="130"/>
      <c r="R44" s="130"/>
      <c r="S44" s="130"/>
      <c r="T44" s="130"/>
      <c r="U44" s="130"/>
      <c r="V44" s="130"/>
      <c r="W44" s="130"/>
      <c r="X44" s="130"/>
    </row>
    <row r="45" spans="1:24" s="154" customFormat="1" x14ac:dyDescent="0.2">
      <c r="A45" s="155"/>
      <c r="B45" s="153"/>
      <c r="C45" s="153"/>
      <c r="D45" s="153"/>
      <c r="E45" s="153"/>
      <c r="F45" s="153"/>
      <c r="G45" s="153"/>
      <c r="I45" s="130"/>
      <c r="J45" s="130"/>
      <c r="K45" s="130"/>
      <c r="L45" s="130"/>
      <c r="M45" s="130"/>
      <c r="N45" s="130"/>
      <c r="O45" s="130"/>
      <c r="P45" s="130"/>
      <c r="Q45" s="130"/>
      <c r="R45" s="130"/>
      <c r="S45" s="130"/>
      <c r="T45" s="130"/>
      <c r="U45" s="130"/>
      <c r="V45" s="130"/>
      <c r="W45" s="130"/>
      <c r="X45" s="130"/>
    </row>
    <row r="46" spans="1:24" s="154" customFormat="1" ht="21.75" customHeight="1" x14ac:dyDescent="0.2">
      <c r="A46" s="130"/>
      <c r="I46" s="130"/>
      <c r="J46" s="130"/>
      <c r="K46" s="130"/>
      <c r="L46" s="130"/>
      <c r="M46" s="130"/>
      <c r="N46" s="130"/>
      <c r="O46" s="130"/>
      <c r="P46" s="130"/>
      <c r="Q46" s="130"/>
      <c r="R46" s="130"/>
      <c r="S46" s="130"/>
      <c r="T46" s="130"/>
      <c r="U46" s="130"/>
      <c r="V46" s="130"/>
      <c r="W46" s="130"/>
      <c r="X46" s="130"/>
    </row>
    <row r="47" spans="1:24" s="154" customFormat="1" x14ac:dyDescent="0.2">
      <c r="A47" s="130"/>
      <c r="I47" s="130"/>
      <c r="J47" s="130"/>
      <c r="K47" s="130"/>
      <c r="L47" s="130"/>
      <c r="M47" s="130"/>
      <c r="N47" s="130"/>
      <c r="O47" s="130"/>
      <c r="P47" s="130"/>
      <c r="Q47" s="130"/>
      <c r="R47" s="130"/>
      <c r="S47" s="130"/>
      <c r="T47" s="130"/>
      <c r="U47" s="130"/>
      <c r="V47" s="130"/>
      <c r="W47" s="130"/>
      <c r="X47" s="130"/>
    </row>
    <row r="48" spans="1:24" s="154" customFormat="1" x14ac:dyDescent="0.2">
      <c r="A48" s="130"/>
      <c r="I48" s="130"/>
      <c r="J48" s="130"/>
      <c r="K48" s="130"/>
      <c r="L48" s="130"/>
      <c r="M48" s="130"/>
      <c r="N48" s="130"/>
      <c r="O48" s="130"/>
      <c r="P48" s="130"/>
      <c r="Q48" s="130"/>
      <c r="R48" s="130"/>
      <c r="S48" s="130"/>
      <c r="T48" s="130"/>
      <c r="U48" s="130"/>
      <c r="V48" s="130"/>
      <c r="W48" s="130"/>
      <c r="X48" s="130"/>
    </row>
    <row r="49" spans="1:24" s="154" customFormat="1" x14ac:dyDescent="0.2">
      <c r="A49" s="130"/>
      <c r="I49" s="130"/>
      <c r="J49" s="130"/>
      <c r="K49" s="130"/>
      <c r="L49" s="130"/>
      <c r="M49" s="130"/>
      <c r="N49" s="130"/>
      <c r="O49" s="130"/>
      <c r="P49" s="130"/>
      <c r="Q49" s="130"/>
      <c r="R49" s="130"/>
      <c r="S49" s="130"/>
      <c r="T49" s="130"/>
      <c r="U49" s="130"/>
      <c r="V49" s="130"/>
      <c r="W49" s="130"/>
      <c r="X49" s="130"/>
    </row>
    <row r="50" spans="1:24" s="154" customFormat="1" x14ac:dyDescent="0.2">
      <c r="A50" s="130"/>
      <c r="I50" s="130"/>
      <c r="J50" s="130"/>
      <c r="K50" s="130"/>
      <c r="L50" s="130"/>
      <c r="M50" s="130"/>
      <c r="N50" s="130"/>
      <c r="O50" s="130"/>
      <c r="P50" s="130"/>
      <c r="Q50" s="130"/>
      <c r="R50" s="130"/>
      <c r="S50" s="130"/>
      <c r="T50" s="130"/>
      <c r="U50" s="130"/>
      <c r="V50" s="130"/>
      <c r="W50" s="130"/>
      <c r="X50" s="130"/>
    </row>
    <row r="51" spans="1:24" s="154" customFormat="1" x14ac:dyDescent="0.2">
      <c r="A51" s="130"/>
      <c r="I51" s="130"/>
      <c r="J51" s="130"/>
      <c r="K51" s="130"/>
      <c r="L51" s="130"/>
      <c r="M51" s="130"/>
      <c r="N51" s="130"/>
      <c r="O51" s="130"/>
      <c r="P51" s="130"/>
      <c r="Q51" s="130"/>
      <c r="R51" s="130"/>
      <c r="S51" s="130"/>
      <c r="T51" s="130"/>
      <c r="U51" s="130"/>
      <c r="V51" s="130"/>
      <c r="W51" s="130"/>
      <c r="X51" s="130"/>
    </row>
    <row r="52" spans="1:24" s="154" customFormat="1" x14ac:dyDescent="0.2">
      <c r="A52" s="130"/>
      <c r="I52" s="130"/>
      <c r="J52" s="130"/>
      <c r="K52" s="130"/>
      <c r="L52" s="130"/>
      <c r="M52" s="130"/>
      <c r="N52" s="130"/>
      <c r="O52" s="130"/>
      <c r="P52" s="130"/>
      <c r="Q52" s="130"/>
      <c r="R52" s="130"/>
      <c r="S52" s="130"/>
      <c r="T52" s="130"/>
      <c r="U52" s="130"/>
      <c r="V52" s="130"/>
      <c r="W52" s="130"/>
      <c r="X52" s="130"/>
    </row>
    <row r="53" spans="1:24" s="154" customFormat="1" x14ac:dyDescent="0.2">
      <c r="A53" s="130"/>
      <c r="I53" s="130"/>
      <c r="J53" s="130"/>
      <c r="K53" s="130"/>
      <c r="L53" s="130"/>
      <c r="M53" s="130"/>
      <c r="N53" s="130"/>
      <c r="O53" s="130"/>
      <c r="P53" s="130"/>
      <c r="Q53" s="130"/>
      <c r="R53" s="130"/>
      <c r="S53" s="130"/>
      <c r="T53" s="130"/>
      <c r="U53" s="130"/>
      <c r="V53" s="130"/>
      <c r="W53" s="130"/>
      <c r="X53" s="130"/>
    </row>
    <row r="56" spans="1:24" s="154" customFormat="1" x14ac:dyDescent="0.2">
      <c r="A56" s="130"/>
      <c r="I56" s="130"/>
      <c r="J56" s="130"/>
      <c r="K56" s="130"/>
      <c r="L56" s="130"/>
      <c r="M56" s="130"/>
      <c r="N56" s="130"/>
      <c r="O56" s="130"/>
      <c r="P56" s="130"/>
      <c r="Q56" s="130"/>
      <c r="R56" s="130"/>
      <c r="S56" s="130"/>
      <c r="T56" s="130"/>
      <c r="U56" s="130"/>
      <c r="V56" s="130"/>
      <c r="W56" s="130"/>
      <c r="X56" s="130"/>
    </row>
    <row r="58" spans="1:24" s="154" customFormat="1" x14ac:dyDescent="0.2">
      <c r="A58" s="130"/>
      <c r="I58" s="130"/>
      <c r="J58" s="130"/>
      <c r="K58" s="130"/>
      <c r="L58" s="130"/>
      <c r="M58" s="130"/>
      <c r="N58" s="130"/>
      <c r="O58" s="130"/>
      <c r="P58" s="130"/>
      <c r="Q58" s="130"/>
      <c r="R58" s="130"/>
      <c r="S58" s="130"/>
      <c r="T58" s="130"/>
      <c r="U58" s="130"/>
      <c r="V58" s="130"/>
      <c r="W58" s="130"/>
      <c r="X58" s="130"/>
    </row>
    <row r="59" spans="1:24" s="154" customFormat="1" x14ac:dyDescent="0.2">
      <c r="A59" s="130"/>
      <c r="I59" s="130"/>
      <c r="J59" s="130"/>
      <c r="K59" s="130"/>
      <c r="L59" s="130"/>
      <c r="M59" s="130"/>
      <c r="N59" s="130"/>
      <c r="O59" s="130"/>
      <c r="P59" s="130"/>
      <c r="Q59" s="130"/>
      <c r="R59" s="130"/>
      <c r="S59" s="130"/>
      <c r="T59" s="130"/>
      <c r="U59" s="130"/>
      <c r="V59" s="130"/>
      <c r="W59" s="130"/>
      <c r="X59" s="130"/>
    </row>
    <row r="60" spans="1:24" s="154" customFormat="1" x14ac:dyDescent="0.2">
      <c r="A60" s="130"/>
      <c r="I60" s="130"/>
      <c r="J60" s="130"/>
      <c r="K60" s="130"/>
      <c r="L60" s="130"/>
      <c r="M60" s="130"/>
      <c r="N60" s="130"/>
      <c r="O60" s="130"/>
      <c r="P60" s="130"/>
      <c r="Q60" s="130"/>
      <c r="R60" s="130"/>
      <c r="S60" s="130"/>
      <c r="T60" s="130"/>
      <c r="U60" s="130"/>
      <c r="V60" s="130"/>
      <c r="W60" s="130"/>
      <c r="X60" s="130"/>
    </row>
    <row r="61" spans="1:24" s="154" customFormat="1" x14ac:dyDescent="0.2">
      <c r="A61" s="130"/>
      <c r="I61" s="130"/>
      <c r="J61" s="130"/>
      <c r="K61" s="130"/>
      <c r="L61" s="130"/>
      <c r="M61" s="130"/>
      <c r="N61" s="130"/>
      <c r="O61" s="130"/>
      <c r="P61" s="130"/>
      <c r="Q61" s="130"/>
      <c r="R61" s="130"/>
      <c r="S61" s="130"/>
      <c r="T61" s="130"/>
      <c r="U61" s="130"/>
      <c r="V61" s="130"/>
      <c r="W61" s="130"/>
      <c r="X61" s="130"/>
    </row>
    <row r="62" spans="1:24" s="154" customFormat="1" x14ac:dyDescent="0.2">
      <c r="A62" s="130"/>
      <c r="I62" s="130"/>
      <c r="J62" s="130"/>
      <c r="K62" s="130"/>
      <c r="L62" s="130"/>
      <c r="M62" s="130"/>
      <c r="N62" s="130"/>
      <c r="O62" s="130"/>
      <c r="P62" s="130"/>
      <c r="Q62" s="130"/>
      <c r="R62" s="130"/>
      <c r="S62" s="130"/>
      <c r="T62" s="130"/>
      <c r="U62" s="130"/>
      <c r="V62" s="130"/>
      <c r="W62" s="130"/>
      <c r="X62" s="130"/>
    </row>
    <row r="63" spans="1:24" s="154" customFormat="1" x14ac:dyDescent="0.2">
      <c r="A63" s="130"/>
      <c r="I63" s="130"/>
      <c r="J63" s="130"/>
      <c r="K63" s="130"/>
      <c r="L63" s="130"/>
      <c r="M63" s="130"/>
      <c r="N63" s="130"/>
      <c r="O63" s="130"/>
      <c r="P63" s="130"/>
      <c r="Q63" s="130"/>
      <c r="R63" s="130"/>
      <c r="S63" s="130"/>
      <c r="T63" s="130"/>
      <c r="U63" s="130"/>
      <c r="V63" s="130"/>
      <c r="W63" s="130"/>
      <c r="X63" s="130"/>
    </row>
    <row r="64" spans="1:24" s="154" customFormat="1" x14ac:dyDescent="0.2">
      <c r="A64" s="130"/>
      <c r="I64" s="130"/>
      <c r="J64" s="130"/>
      <c r="K64" s="130"/>
      <c r="L64" s="130"/>
      <c r="M64" s="130"/>
      <c r="N64" s="130"/>
      <c r="O64" s="130"/>
      <c r="P64" s="130"/>
      <c r="Q64" s="130"/>
      <c r="R64" s="130"/>
      <c r="S64" s="130"/>
      <c r="T64" s="130"/>
      <c r="U64" s="130"/>
      <c r="V64" s="130"/>
      <c r="W64" s="130"/>
      <c r="X64" s="130"/>
    </row>
    <row r="65" spans="1:24" s="154" customFormat="1" x14ac:dyDescent="0.2">
      <c r="A65" s="130"/>
      <c r="I65" s="130"/>
      <c r="J65" s="130"/>
      <c r="K65" s="130"/>
      <c r="L65" s="130"/>
      <c r="M65" s="130"/>
      <c r="N65" s="130"/>
      <c r="O65" s="130"/>
      <c r="P65" s="130"/>
      <c r="Q65" s="130"/>
      <c r="R65" s="130"/>
      <c r="S65" s="130"/>
      <c r="T65" s="130"/>
      <c r="U65" s="130"/>
      <c r="V65" s="130"/>
      <c r="W65" s="130"/>
      <c r="X65" s="130"/>
    </row>
    <row r="66" spans="1:24" s="154" customFormat="1" x14ac:dyDescent="0.2">
      <c r="A66" s="130"/>
      <c r="I66" s="130"/>
      <c r="J66" s="130"/>
      <c r="K66" s="130"/>
      <c r="L66" s="130"/>
      <c r="M66" s="130"/>
      <c r="N66" s="130"/>
      <c r="O66" s="130"/>
      <c r="P66" s="130"/>
      <c r="Q66" s="130"/>
      <c r="R66" s="130"/>
      <c r="S66" s="130"/>
      <c r="T66" s="130"/>
      <c r="U66" s="130"/>
      <c r="V66" s="130"/>
      <c r="W66" s="130"/>
      <c r="X66" s="130"/>
    </row>
    <row r="67" spans="1:24" s="154" customFormat="1" x14ac:dyDescent="0.2">
      <c r="A67" s="130"/>
      <c r="I67" s="130"/>
      <c r="J67" s="130"/>
      <c r="K67" s="130"/>
      <c r="L67" s="130"/>
      <c r="M67" s="130"/>
      <c r="N67" s="130"/>
      <c r="O67" s="130"/>
      <c r="P67" s="130"/>
      <c r="Q67" s="130"/>
      <c r="R67" s="130"/>
      <c r="S67" s="130"/>
      <c r="T67" s="130"/>
      <c r="U67" s="130"/>
      <c r="V67" s="130"/>
      <c r="W67" s="130"/>
      <c r="X67" s="130"/>
    </row>
    <row r="68" spans="1:24" s="154" customFormat="1" x14ac:dyDescent="0.2">
      <c r="A68" s="130"/>
      <c r="I68" s="130"/>
      <c r="J68" s="130"/>
      <c r="K68" s="130"/>
      <c r="L68" s="130"/>
      <c r="M68" s="130"/>
      <c r="N68" s="130"/>
      <c r="O68" s="130"/>
      <c r="P68" s="130"/>
      <c r="Q68" s="130"/>
      <c r="R68" s="130"/>
      <c r="S68" s="130"/>
      <c r="T68" s="130"/>
      <c r="U68" s="130"/>
      <c r="V68" s="130"/>
      <c r="W68" s="130"/>
      <c r="X68" s="130"/>
    </row>
  </sheetData>
  <sheetProtection sheet="1" objects="1" scenarios="1"/>
  <mergeCells count="16">
    <mergeCell ref="J1:O1"/>
    <mergeCell ref="H28:H29"/>
    <mergeCell ref="A27:A29"/>
    <mergeCell ref="A23:H23"/>
    <mergeCell ref="A26:H26"/>
    <mergeCell ref="A1:H1"/>
    <mergeCell ref="B27:B29"/>
    <mergeCell ref="C27:C29"/>
    <mergeCell ref="D27:D29"/>
    <mergeCell ref="E27:E29"/>
    <mergeCell ref="F27:F29"/>
    <mergeCell ref="G27:H27"/>
    <mergeCell ref="G28:G29"/>
    <mergeCell ref="A2:H2"/>
    <mergeCell ref="A24:H24"/>
    <mergeCell ref="A25:H25"/>
  </mergeCells>
  <phoneticPr fontId="4" type="noConversion"/>
  <printOptions horizontalCentered="1"/>
  <pageMargins left="0.25" right="0.25" top="0.75" bottom="1" header="0.5" footer="0.5"/>
  <pageSetup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BA8D-C517-4F04-8640-2F6DCE6C0F4F}">
  <sheetPr>
    <pageSetUpPr fitToPage="1"/>
  </sheetPr>
  <dimension ref="A1:R108"/>
  <sheetViews>
    <sheetView zoomScaleNormal="100" workbookViewId="0">
      <selection activeCell="J4" sqref="J4"/>
    </sheetView>
  </sheetViews>
  <sheetFormatPr baseColWidth="10" defaultColWidth="9.1640625" defaultRowHeight="13" x14ac:dyDescent="0.15"/>
  <cols>
    <col min="1" max="1" width="25.83203125" style="71" customWidth="1"/>
    <col min="2" max="2" width="11.33203125" style="71" customWidth="1"/>
    <col min="3" max="3" width="6.5" style="71" bestFit="1" customWidth="1"/>
    <col min="4" max="4" width="11.33203125" style="71" customWidth="1"/>
    <col min="5" max="5" width="6.5" style="99" bestFit="1" customWidth="1"/>
    <col min="6" max="6" width="11.33203125" style="99" customWidth="1"/>
    <col min="7" max="7" width="6.5" style="99" bestFit="1" customWidth="1"/>
    <col min="8" max="8" width="11.33203125" style="71" customWidth="1"/>
    <col min="9" max="9" width="6.5" style="71" bestFit="1" customWidth="1"/>
    <col min="10" max="10" width="11.33203125" style="71" customWidth="1"/>
    <col min="11" max="11" width="6.5" style="71" bestFit="1" customWidth="1"/>
    <col min="12" max="12" width="11.33203125" style="71" customWidth="1"/>
    <col min="13" max="13" width="16.5" style="71" customWidth="1"/>
    <col min="14" max="18" width="11.83203125" style="71" customWidth="1"/>
    <col min="19" max="16384" width="9.1640625" style="71"/>
  </cols>
  <sheetData>
    <row r="1" spans="1:18" ht="23" x14ac:dyDescent="0.25">
      <c r="A1" s="261" t="s">
        <v>156</v>
      </c>
      <c r="B1" s="261"/>
      <c r="C1" s="261"/>
      <c r="D1" s="261"/>
      <c r="E1" s="261"/>
      <c r="F1" s="261"/>
      <c r="G1" s="261"/>
      <c r="H1" s="261"/>
      <c r="I1" s="261"/>
      <c r="J1" s="261"/>
      <c r="K1" s="262"/>
      <c r="M1" s="258" t="s">
        <v>151</v>
      </c>
      <c r="N1" s="259"/>
      <c r="O1" s="259"/>
      <c r="P1" s="259"/>
      <c r="Q1" s="259"/>
      <c r="R1" s="260"/>
    </row>
    <row r="2" spans="1:18" ht="22" thickBot="1" x14ac:dyDescent="0.3">
      <c r="A2" s="120"/>
      <c r="B2" s="263" t="str">
        <f>'Table 5'!B4</f>
        <v>FY2018</v>
      </c>
      <c r="C2" s="264"/>
      <c r="D2" s="263" t="str">
        <f>'Table 5'!C4</f>
        <v>FY2019</v>
      </c>
      <c r="E2" s="264"/>
      <c r="F2" s="263" t="str">
        <f>'Table 5'!D4</f>
        <v>FY2020</v>
      </c>
      <c r="G2" s="264"/>
      <c r="H2" s="263" t="str">
        <f>'Table 5'!E4</f>
        <v>FY2021</v>
      </c>
      <c r="I2" s="264"/>
      <c r="J2" s="263" t="str">
        <f>'Table 5'!F4</f>
        <v>FY2022</v>
      </c>
      <c r="K2" s="264"/>
      <c r="M2" s="75"/>
      <c r="N2" s="76" t="str">
        <f>'Table 5'!K2</f>
        <v>FY2018</v>
      </c>
      <c r="O2" s="76" t="str">
        <f>'Table 5'!L2</f>
        <v>FY2019</v>
      </c>
      <c r="P2" s="76" t="str">
        <f>'Table 5'!M2</f>
        <v>FY2020</v>
      </c>
      <c r="Q2" s="76" t="str">
        <f>'Table 5'!N2</f>
        <v>FY2021</v>
      </c>
      <c r="R2" s="77" t="str">
        <f>'Table 5'!O2</f>
        <v>FY2022</v>
      </c>
    </row>
    <row r="3" spans="1:18" ht="16" x14ac:dyDescent="0.2">
      <c r="A3" s="78" t="s">
        <v>24</v>
      </c>
      <c r="B3" s="79">
        <v>1979458.3</v>
      </c>
      <c r="C3" s="121">
        <v>0.66588282919945774</v>
      </c>
      <c r="D3" s="79">
        <v>2046982.2540899999</v>
      </c>
      <c r="E3" s="121">
        <v>0.66943598388999748</v>
      </c>
      <c r="F3" s="79">
        <v>2149265.2168700006</v>
      </c>
      <c r="G3" s="121">
        <v>0.69483014613744465</v>
      </c>
      <c r="H3" s="79">
        <f>'Table 3'!B6+'Table 3'!E6</f>
        <v>2178669.4704899997</v>
      </c>
      <c r="I3" s="121">
        <f>H3/H$19</f>
        <v>0.6878137512782474</v>
      </c>
      <c r="J3" s="79">
        <f>'Table 3'!C6+'Table 3'!F6</f>
        <v>2219215.1554300003</v>
      </c>
      <c r="K3" s="121">
        <f>J3/J$19</f>
        <v>0.67195822752715917</v>
      </c>
      <c r="M3" s="81" t="s">
        <v>150</v>
      </c>
      <c r="N3" s="82">
        <f>'Table 5'!K3</f>
        <v>248.12625</v>
      </c>
      <c r="O3" s="82">
        <f>'Table 5'!L3</f>
        <v>253.26833333333332</v>
      </c>
      <c r="P3" s="82">
        <f>'Table 5'!M3</f>
        <v>257.23000000000008</v>
      </c>
      <c r="Q3" s="82">
        <f>'Table 5'!N3</f>
        <v>263.15066666666667</v>
      </c>
      <c r="R3" s="83">
        <f>'Table 5'!O3</f>
        <v>282.02524999999997</v>
      </c>
    </row>
    <row r="4" spans="1:18" ht="17" thickBot="1" x14ac:dyDescent="0.25">
      <c r="A4" s="84" t="s">
        <v>25</v>
      </c>
      <c r="B4" s="85">
        <v>31731.7</v>
      </c>
      <c r="C4" s="122">
        <v>1.0674432581534268E-2</v>
      </c>
      <c r="D4" s="85">
        <v>33123.298040000001</v>
      </c>
      <c r="E4" s="122">
        <v>1.0832496260670612E-2</v>
      </c>
      <c r="F4" s="85">
        <v>34792.954969999999</v>
      </c>
      <c r="G4" s="122">
        <v>1.1248120425810101E-2</v>
      </c>
      <c r="H4" s="85">
        <f>'Table 3'!B7+'Table 3'!E7</f>
        <v>35255.653420000002</v>
      </c>
      <c r="I4" s="122">
        <f t="shared" ref="I4" si="0">H4/H$19</f>
        <v>1.1130335996823837E-2</v>
      </c>
      <c r="J4" s="85">
        <f>'Table 3'!C7+'Table 3'!F7</f>
        <v>36288.414199999999</v>
      </c>
      <c r="K4" s="122">
        <f t="shared" ref="K4" si="1">J4/J$19</f>
        <v>1.0987802794127295E-2</v>
      </c>
      <c r="M4" s="87" t="s">
        <v>149</v>
      </c>
      <c r="N4" s="88">
        <f>R3/N3</f>
        <v>1.1366199666500421</v>
      </c>
      <c r="O4" s="88">
        <f>R3/O3</f>
        <v>1.1135432775514771</v>
      </c>
      <c r="P4" s="88">
        <f>R3/P3</f>
        <v>1.0963933056019901</v>
      </c>
      <c r="Q4" s="88">
        <f>R3/Q3</f>
        <v>1.0717253867239553</v>
      </c>
      <c r="R4" s="89">
        <f>R3/R3</f>
        <v>1</v>
      </c>
    </row>
    <row r="5" spans="1:18" x14ac:dyDescent="0.15">
      <c r="A5" s="84" t="s">
        <v>26</v>
      </c>
      <c r="B5" s="85">
        <v>318871.8</v>
      </c>
      <c r="C5" s="122">
        <v>0.1072673550819048</v>
      </c>
      <c r="D5" s="85">
        <v>376859.14716000005</v>
      </c>
      <c r="E5" s="122">
        <v>0.12324634151709056</v>
      </c>
      <c r="F5" s="85">
        <v>341253.60566000006</v>
      </c>
      <c r="G5" s="122">
        <v>0.11032295634318158</v>
      </c>
      <c r="H5" s="85">
        <f>'Table 3'!B8+'Table 3'!E8</f>
        <v>353763.43846000003</v>
      </c>
      <c r="I5" s="122">
        <f t="shared" ref="I5" si="2">H5/H$19</f>
        <v>0.11168438396373118</v>
      </c>
      <c r="J5" s="85">
        <f>'Table 3'!C8+'Table 3'!F8</f>
        <v>402643.29940000002</v>
      </c>
      <c r="K5" s="122">
        <f t="shared" ref="K5" si="3">J5/J$19</f>
        <v>0.12191674030726736</v>
      </c>
    </row>
    <row r="6" spans="1:18" x14ac:dyDescent="0.15">
      <c r="A6" s="84" t="s">
        <v>27</v>
      </c>
      <c r="B6" s="85">
        <v>9302.2999999999993</v>
      </c>
      <c r="C6" s="122">
        <v>3.1292610923211242E-3</v>
      </c>
      <c r="D6" s="85">
        <v>10773.244249999998</v>
      </c>
      <c r="E6" s="122">
        <v>3.5232339458615139E-3</v>
      </c>
      <c r="F6" s="85">
        <v>7185.5703099999992</v>
      </c>
      <c r="G6" s="122">
        <v>2.3230036150909206E-3</v>
      </c>
      <c r="H6" s="85">
        <f>'Table 3'!B9+'Table 3'!E9</f>
        <v>383.33448000000004</v>
      </c>
      <c r="I6" s="122">
        <f t="shared" ref="I6" si="4">H6/H$19</f>
        <v>1.2102006763962985E-4</v>
      </c>
      <c r="J6" s="85">
        <f>'Table 3'!C9+'Table 3'!F9</f>
        <v>4553.7723000000005</v>
      </c>
      <c r="K6" s="122">
        <f t="shared" ref="K6" si="5">J6/J$19</f>
        <v>1.3788409635646047E-3</v>
      </c>
    </row>
    <row r="7" spans="1:18" x14ac:dyDescent="0.15">
      <c r="A7" s="84" t="s">
        <v>28</v>
      </c>
      <c r="B7" s="85">
        <v>27115.5</v>
      </c>
      <c r="C7" s="122">
        <v>9.1215590927871005E-3</v>
      </c>
      <c r="D7" s="85">
        <v>28117.89155</v>
      </c>
      <c r="E7" s="122">
        <v>9.1955503556890618E-3</v>
      </c>
      <c r="F7" s="85">
        <v>26977.970979999998</v>
      </c>
      <c r="G7" s="122">
        <v>8.7216353623513505E-3</v>
      </c>
      <c r="H7" s="85">
        <f>'Table 3'!B10+'Table 3'!E10</f>
        <v>22751.237280000001</v>
      </c>
      <c r="I7" s="122">
        <f>H7/H$19</f>
        <v>7.1826470567188947E-3</v>
      </c>
      <c r="J7" s="85">
        <f>'Table 3'!C10+'Table 3'!F10</f>
        <v>28805.241549999995</v>
      </c>
      <c r="K7" s="122">
        <f>J7/J$19</f>
        <v>8.7219659653411247E-3</v>
      </c>
    </row>
    <row r="8" spans="1:18" x14ac:dyDescent="0.15">
      <c r="A8" s="84" t="s">
        <v>29</v>
      </c>
      <c r="B8" s="85">
        <v>53428.2</v>
      </c>
      <c r="C8" s="122">
        <v>1.7973059081383257E-2</v>
      </c>
      <c r="D8" s="85">
        <v>75706.485079999984</v>
      </c>
      <c r="E8" s="122">
        <v>2.4758712600033574E-2</v>
      </c>
      <c r="F8" s="85">
        <v>70448.70451000001</v>
      </c>
      <c r="G8" s="122">
        <v>2.2775171377482785E-2</v>
      </c>
      <c r="H8" s="85">
        <f>'Table 3'!B11+'Table 3'!E11</f>
        <v>60456.805609999996</v>
      </c>
      <c r="I8" s="122">
        <f t="shared" ref="I8" si="6">H8/H$19</f>
        <v>1.9086429961109035E-2</v>
      </c>
      <c r="J8" s="85">
        <f>'Table 3'!C11+'Table 3'!F11</f>
        <v>70935.999789999987</v>
      </c>
      <c r="K8" s="122">
        <f t="shared" ref="K8" si="7">J8/J$19</f>
        <v>2.1478777562475439E-2</v>
      </c>
    </row>
    <row r="9" spans="1:18" x14ac:dyDescent="0.15">
      <c r="A9" s="84" t="s">
        <v>30</v>
      </c>
      <c r="B9" s="85">
        <v>238933.2</v>
      </c>
      <c r="C9" s="122">
        <v>8.0376290425355199E-2</v>
      </c>
      <c r="D9" s="85">
        <v>248290.95830000003</v>
      </c>
      <c r="E9" s="122">
        <v>8.1199972119173472E-2</v>
      </c>
      <c r="F9" s="85">
        <v>278196.53876000002</v>
      </c>
      <c r="G9" s="122">
        <v>8.993740752155574E-2</v>
      </c>
      <c r="H9" s="85">
        <f>'Table 3'!B12+'Table 3'!E12</f>
        <v>289135.05729999999</v>
      </c>
      <c r="I9" s="122">
        <f>H9/H$19</f>
        <v>9.1280972667614577E-2</v>
      </c>
      <c r="J9" s="85">
        <f>'Table 3'!C12+'Table 3'!F12</f>
        <v>317896.17128000001</v>
      </c>
      <c r="K9" s="122">
        <f>J9/J$19</f>
        <v>9.6256078311428475E-2</v>
      </c>
    </row>
    <row r="10" spans="1:18" x14ac:dyDescent="0.15">
      <c r="A10" s="84" t="s">
        <v>118</v>
      </c>
      <c r="B10" s="85">
        <v>13669.9</v>
      </c>
      <c r="C10" s="122">
        <v>4.5985064130290932E-3</v>
      </c>
      <c r="D10" s="85">
        <v>14257.3488</v>
      </c>
      <c r="E10" s="122">
        <v>4.6626600218544131E-3</v>
      </c>
      <c r="F10" s="85">
        <v>30676.119289999999</v>
      </c>
      <c r="G10" s="122">
        <v>9.9171997396585668E-3</v>
      </c>
      <c r="H10" s="85">
        <f>'Table 3'!B13+'Table 3'!E13</f>
        <v>14032.40416</v>
      </c>
      <c r="I10" s="122">
        <f t="shared" ref="I10" si="8">H10/H$19</f>
        <v>4.4300802280812911E-3</v>
      </c>
      <c r="J10" s="85">
        <f>'Table 3'!C13+'Table 3'!F13</f>
        <v>16300.19211</v>
      </c>
      <c r="K10" s="122">
        <f t="shared" ref="K10" si="9">J10/J$19</f>
        <v>4.9355503777034626E-3</v>
      </c>
    </row>
    <row r="11" spans="1:18" x14ac:dyDescent="0.15">
      <c r="A11" s="84" t="s">
        <v>117</v>
      </c>
      <c r="B11" s="85">
        <v>2965.7</v>
      </c>
      <c r="C11" s="122">
        <v>9.9765107785136555E-4</v>
      </c>
      <c r="D11" s="85">
        <v>3256.6593099999996</v>
      </c>
      <c r="E11" s="122">
        <v>1.0650433949919902E-3</v>
      </c>
      <c r="F11" s="85">
        <v>2393.9271699999999</v>
      </c>
      <c r="G11" s="122">
        <v>7.7392624805787717E-4</v>
      </c>
      <c r="H11" s="85">
        <f>'Table 3'!B14+'Table 3'!E14</f>
        <v>2296.9659600000005</v>
      </c>
      <c r="I11" s="122">
        <f t="shared" ref="I11" si="10">H11/H$19</f>
        <v>7.2516037650755373E-4</v>
      </c>
      <c r="J11" s="85">
        <f>'Table 3'!C14+'Table 3'!F14</f>
        <v>3039.4524799999995</v>
      </c>
      <c r="K11" s="122">
        <f t="shared" ref="K11" si="11">J11/J$19</f>
        <v>9.2031865234720365E-4</v>
      </c>
    </row>
    <row r="12" spans="1:18" x14ac:dyDescent="0.15">
      <c r="A12" s="84" t="s">
        <v>33</v>
      </c>
      <c r="B12" s="85">
        <v>0</v>
      </c>
      <c r="C12" s="122">
        <v>0</v>
      </c>
      <c r="D12" s="85">
        <v>0</v>
      </c>
      <c r="E12" s="122">
        <v>0</v>
      </c>
      <c r="F12" s="85">
        <v>0</v>
      </c>
      <c r="G12" s="122">
        <v>0</v>
      </c>
      <c r="H12" s="85">
        <f>'Table 3'!B15+'Table 3'!E15</f>
        <v>0</v>
      </c>
      <c r="I12" s="122">
        <f t="shared" ref="I12" si="12">H12/H$19</f>
        <v>0</v>
      </c>
      <c r="J12" s="85">
        <f>'Table 3'!C15+'Table 3'!F15</f>
        <v>0</v>
      </c>
      <c r="K12" s="122">
        <f t="shared" ref="K12" si="13">J12/J$19</f>
        <v>0</v>
      </c>
    </row>
    <row r="13" spans="1:18" x14ac:dyDescent="0.15">
      <c r="A13" s="84" t="s">
        <v>34</v>
      </c>
      <c r="B13" s="85">
        <v>8544.4</v>
      </c>
      <c r="C13" s="122">
        <v>2.8743061906441E-3</v>
      </c>
      <c r="D13" s="85">
        <v>11700.792529999999</v>
      </c>
      <c r="E13" s="122">
        <v>3.8265752152773134E-3</v>
      </c>
      <c r="F13" s="85">
        <v>8694.4824599999993</v>
      </c>
      <c r="G13" s="122">
        <v>2.8108157480299712E-3</v>
      </c>
      <c r="H13" s="85">
        <f>'Table 3'!B16+'Table 3'!E16</f>
        <v>9969.0817800000004</v>
      </c>
      <c r="I13" s="122">
        <f t="shared" ref="I13" si="14">H13/H$19</f>
        <v>3.1472748063795393E-3</v>
      </c>
      <c r="J13" s="85">
        <f>'Table 3'!C16+'Table 3'!F16</f>
        <v>18447.538700000001</v>
      </c>
      <c r="K13" s="122">
        <f t="shared" ref="K13" si="15">J13/J$19</f>
        <v>5.58574745524789E-3</v>
      </c>
    </row>
    <row r="14" spans="1:18" x14ac:dyDescent="0.15">
      <c r="A14" s="84" t="s">
        <v>44</v>
      </c>
      <c r="B14" s="85">
        <v>144.4</v>
      </c>
      <c r="C14" s="122">
        <v>4.8575653519147992E-5</v>
      </c>
      <c r="D14" s="85">
        <v>67.825000000000003</v>
      </c>
      <c r="E14" s="122">
        <v>2.2181186728227871E-5</v>
      </c>
      <c r="F14" s="85">
        <v>1778.6749999999897</v>
      </c>
      <c r="G14" s="122">
        <v>5.750230360033621E-4</v>
      </c>
      <c r="H14" s="85">
        <f>'Table 3'!B17+'Table 3'!E17</f>
        <v>89.07500000002328</v>
      </c>
      <c r="I14" s="122">
        <f t="shared" ref="I14" si="16">H14/H$19</f>
        <v>2.8121296380651291E-5</v>
      </c>
      <c r="J14" s="85">
        <f>'Table 3'!C17+'Table 3'!F17</f>
        <v>948.59999999999991</v>
      </c>
      <c r="K14" s="122">
        <f t="shared" ref="K14" si="17">J14/J$19</f>
        <v>2.8722747908088941E-4</v>
      </c>
    </row>
    <row r="15" spans="1:18" x14ac:dyDescent="0.15">
      <c r="A15" s="84" t="s">
        <v>36</v>
      </c>
      <c r="B15" s="85">
        <v>46911.7</v>
      </c>
      <c r="C15" s="122">
        <v>1.5780931337910073E-2</v>
      </c>
      <c r="D15" s="85">
        <v>44183.474999999999</v>
      </c>
      <c r="E15" s="122">
        <v>1.4449567405484524E-2</v>
      </c>
      <c r="F15" s="85">
        <v>44459.983950000002</v>
      </c>
      <c r="G15" s="122">
        <v>1.4373348111144477E-2</v>
      </c>
      <c r="H15" s="85">
        <f>'Table 3'!B18+'Table 3'!E18</f>
        <v>47788.277560000002</v>
      </c>
      <c r="I15" s="122">
        <f t="shared" ref="I15" si="18">H15/H$19</f>
        <v>1.5086930303510932E-2</v>
      </c>
      <c r="J15" s="85">
        <f>'Table 3'!C18+'Table 3'!F18</f>
        <v>44787.748000000007</v>
      </c>
      <c r="K15" s="122">
        <f t="shared" ref="K15" si="19">J15/J$19</f>
        <v>1.3561324005640049E-2</v>
      </c>
    </row>
    <row r="16" spans="1:18" ht="14" thickBot="1" x14ac:dyDescent="0.2">
      <c r="A16" s="123" t="s">
        <v>45</v>
      </c>
      <c r="B16" s="124">
        <v>241605.5</v>
      </c>
      <c r="C16" s="125">
        <v>8.1275242772302692E-2</v>
      </c>
      <c r="D16" s="124">
        <v>164452.09321999998</v>
      </c>
      <c r="E16" s="125">
        <v>5.3781682087147162E-2</v>
      </c>
      <c r="F16" s="124">
        <v>97100.153519999978</v>
      </c>
      <c r="G16" s="125">
        <v>3.1391246334188799E-2</v>
      </c>
      <c r="H16" s="124">
        <f>H17+H18</f>
        <v>152937.42317000002</v>
      </c>
      <c r="I16" s="125">
        <f t="shared" ref="I16" si="20">H16/H$19</f>
        <v>4.8282891997255488E-2</v>
      </c>
      <c r="J16" s="124">
        <f>J17+J18</f>
        <v>138747.21471</v>
      </c>
      <c r="K16" s="125">
        <f t="shared" ref="K16" si="21">J16/J$19</f>
        <v>4.201139859861712E-2</v>
      </c>
    </row>
    <row r="17" spans="1:17" ht="14" thickTop="1" x14ac:dyDescent="0.15">
      <c r="A17" s="84" t="s">
        <v>155</v>
      </c>
      <c r="B17" s="85">
        <v>233101.1</v>
      </c>
      <c r="C17" s="122">
        <v>7.8414392441359199E-2</v>
      </c>
      <c r="D17" s="85">
        <v>154666.51321999996</v>
      </c>
      <c r="E17" s="122">
        <v>5.0581449470501201E-2</v>
      </c>
      <c r="F17" s="85">
        <v>88329.707219999982</v>
      </c>
      <c r="G17" s="122">
        <v>2.8555872441526856E-2</v>
      </c>
      <c r="H17" s="85">
        <f>'Table 3'!B19+'Table 3'!E19</f>
        <v>144786.22317000001</v>
      </c>
      <c r="I17" s="122">
        <f t="shared" ref="I17" si="22">H17/H$19</f>
        <v>4.570952897667839E-2</v>
      </c>
      <c r="J17" s="85">
        <f>'Table 3'!C19+'Table 3'!F19</f>
        <v>129049.58815</v>
      </c>
      <c r="K17" s="122">
        <f t="shared" ref="K17" si="23">J17/J$19</f>
        <v>3.9075045204249974E-2</v>
      </c>
    </row>
    <row r="18" spans="1:17" ht="14" thickBot="1" x14ac:dyDescent="0.2">
      <c r="A18" s="126" t="s">
        <v>46</v>
      </c>
      <c r="B18" s="127">
        <v>8504.4</v>
      </c>
      <c r="C18" s="128">
        <v>2.8608503309435051E-3</v>
      </c>
      <c r="D18" s="127">
        <v>9785.5800000000017</v>
      </c>
      <c r="E18" s="128">
        <v>3.2002326166459586E-3</v>
      </c>
      <c r="F18" s="127">
        <v>8770.4462999999996</v>
      </c>
      <c r="G18" s="128">
        <v>2.8353738926619439E-3</v>
      </c>
      <c r="H18" s="127">
        <f>'Table 3'!B20+'Table 3'!E20</f>
        <v>8151.2</v>
      </c>
      <c r="I18" s="128">
        <f t="shared" ref="I18" si="24">H18/H$19</f>
        <v>2.5733630205770968E-3</v>
      </c>
      <c r="J18" s="127">
        <f>'Table 3'!C20+'Table 3'!F20</f>
        <v>9697.6265599999988</v>
      </c>
      <c r="K18" s="128">
        <f t="shared" ref="K18" si="25">J18/J$19</f>
        <v>2.9363533943671488E-3</v>
      </c>
    </row>
    <row r="19" spans="1:17" ht="14" thickBot="1" x14ac:dyDescent="0.2">
      <c r="A19" s="90" t="s">
        <v>18</v>
      </c>
      <c r="B19" s="91">
        <v>2972682.6</v>
      </c>
      <c r="C19" s="129">
        <v>0.99999999999999978</v>
      </c>
      <c r="D19" s="91">
        <v>3057771.4723300003</v>
      </c>
      <c r="E19" s="129">
        <v>1</v>
      </c>
      <c r="F19" s="91">
        <v>3093223.9034500001</v>
      </c>
      <c r="G19" s="129">
        <v>1.0000000000000002</v>
      </c>
      <c r="H19" s="91">
        <f>SUM(H3:H16)</f>
        <v>3167528.2246699999</v>
      </c>
      <c r="I19" s="129">
        <f t="shared" ref="I19" si="26">SUM(I3:I16)</f>
        <v>0.99999999999999989</v>
      </c>
      <c r="J19" s="91">
        <f>SUM(J3:J16)</f>
        <v>3302608.7999499999</v>
      </c>
      <c r="K19" s="129">
        <f t="shared" ref="K19" si="27">SUM(K3:K16)</f>
        <v>1</v>
      </c>
    </row>
    <row r="21" spans="1:17" x14ac:dyDescent="0.15">
      <c r="A21" s="227" t="s">
        <v>120</v>
      </c>
      <c r="B21" s="227"/>
      <c r="C21" s="227"/>
      <c r="D21" s="227"/>
      <c r="E21" s="227"/>
      <c r="F21" s="227"/>
      <c r="G21" s="227"/>
      <c r="H21" s="227"/>
      <c r="I21" s="227"/>
      <c r="J21" s="227"/>
      <c r="K21" s="227"/>
      <c r="L21" s="227"/>
      <c r="M21" s="93"/>
      <c r="N21" s="93"/>
      <c r="O21" s="93"/>
      <c r="P21" s="93"/>
      <c r="Q21" s="93"/>
    </row>
    <row r="22" spans="1:17" x14ac:dyDescent="0.15">
      <c r="A22" s="227" t="s">
        <v>181</v>
      </c>
      <c r="B22" s="227"/>
      <c r="C22" s="227"/>
      <c r="D22" s="227"/>
      <c r="E22" s="227"/>
      <c r="F22" s="227"/>
      <c r="G22" s="227"/>
      <c r="H22" s="227"/>
      <c r="I22" s="227"/>
      <c r="J22" s="227"/>
      <c r="K22" s="227"/>
      <c r="L22" s="227"/>
      <c r="M22" s="93"/>
      <c r="N22" s="93"/>
      <c r="O22" s="93"/>
      <c r="P22" s="93"/>
      <c r="Q22" s="93"/>
    </row>
    <row r="23" spans="1:17" x14ac:dyDescent="0.15">
      <c r="A23" s="227" t="s">
        <v>48</v>
      </c>
      <c r="B23" s="227"/>
      <c r="C23" s="227"/>
      <c r="D23" s="227"/>
      <c r="E23" s="227"/>
      <c r="F23" s="227"/>
      <c r="G23" s="227"/>
      <c r="H23" s="227"/>
      <c r="I23" s="227"/>
      <c r="J23" s="227"/>
      <c r="K23" s="227"/>
      <c r="L23" s="227"/>
      <c r="M23" s="93"/>
      <c r="N23" s="93"/>
      <c r="O23" s="93"/>
      <c r="P23" s="93"/>
      <c r="Q23" s="93"/>
    </row>
    <row r="24" spans="1:17" ht="14" thickBot="1" x14ac:dyDescent="0.2">
      <c r="A24" s="228" t="s">
        <v>0</v>
      </c>
      <c r="B24" s="228"/>
      <c r="C24" s="228"/>
      <c r="D24" s="228"/>
      <c r="E24" s="228"/>
      <c r="F24" s="228"/>
      <c r="G24" s="228"/>
      <c r="H24" s="228"/>
      <c r="I24" s="228"/>
      <c r="J24" s="228"/>
      <c r="K24" s="228"/>
      <c r="L24" s="228"/>
      <c r="M24" s="94"/>
      <c r="N24" s="94"/>
      <c r="O24" s="94"/>
      <c r="P24" s="94"/>
      <c r="Q24" s="94"/>
    </row>
    <row r="25" spans="1:17" ht="13.25" customHeight="1" x14ac:dyDescent="0.15">
      <c r="A25" s="229" t="s">
        <v>1</v>
      </c>
      <c r="B25" s="253" t="str">
        <f>B2</f>
        <v>FY2018</v>
      </c>
      <c r="C25" s="223"/>
      <c r="D25" s="253" t="str">
        <f>D2</f>
        <v>FY2019</v>
      </c>
      <c r="E25" s="223"/>
      <c r="F25" s="253" t="str">
        <f>F2</f>
        <v>FY2020</v>
      </c>
      <c r="G25" s="223"/>
      <c r="H25" s="253" t="str">
        <f>H2</f>
        <v>FY2021</v>
      </c>
      <c r="I25" s="223"/>
      <c r="J25" s="253" t="str">
        <f>J2</f>
        <v>FY2022</v>
      </c>
      <c r="K25" s="223"/>
      <c r="L25" s="254" t="s">
        <v>153</v>
      </c>
    </row>
    <row r="26" spans="1:17" x14ac:dyDescent="0.15">
      <c r="A26" s="229"/>
      <c r="B26" s="224"/>
      <c r="C26" s="225"/>
      <c r="D26" s="224"/>
      <c r="E26" s="225"/>
      <c r="F26" s="224"/>
      <c r="G26" s="225"/>
      <c r="H26" s="224"/>
      <c r="I26" s="225"/>
      <c r="J26" s="224"/>
      <c r="K26" s="225"/>
      <c r="L26" s="255"/>
    </row>
    <row r="27" spans="1:17" ht="14" thickBot="1" x14ac:dyDescent="0.2">
      <c r="A27" s="229"/>
      <c r="B27" s="265"/>
      <c r="C27" s="266"/>
      <c r="D27" s="265"/>
      <c r="E27" s="266"/>
      <c r="F27" s="265"/>
      <c r="G27" s="266"/>
      <c r="H27" s="224"/>
      <c r="I27" s="225"/>
      <c r="J27" s="224"/>
      <c r="K27" s="225"/>
      <c r="L27" s="256"/>
    </row>
    <row r="28" spans="1:17" x14ac:dyDescent="0.15">
      <c r="A28" s="30" t="s">
        <v>24</v>
      </c>
      <c r="B28" s="31">
        <f>B3*$N$4</f>
        <v>2249891.8269311488</v>
      </c>
      <c r="C28" s="32">
        <f>B28/B$42</f>
        <v>0.66588282919945796</v>
      </c>
      <c r="D28" s="31">
        <f>D3*$O$4</f>
        <v>2279403.3283090889</v>
      </c>
      <c r="E28" s="32">
        <f>D28/D$42</f>
        <v>0.6694359838899977</v>
      </c>
      <c r="F28" s="31">
        <f>F3*$P$4</f>
        <v>2356439.9957394782</v>
      </c>
      <c r="G28" s="32">
        <f>F28/F$42</f>
        <v>0.69483014613744454</v>
      </c>
      <c r="H28" s="31">
        <f>H3*$Q$4</f>
        <v>2334935.3808045699</v>
      </c>
      <c r="I28" s="32">
        <f t="shared" ref="I28:I42" si="28">H28/H$42</f>
        <v>0.6878137512782474</v>
      </c>
      <c r="J28" s="31">
        <f>J3*$R$4</f>
        <v>2219215.1554300003</v>
      </c>
      <c r="K28" s="32">
        <f t="shared" ref="K28:K42" si="29">J28/J$42</f>
        <v>0.67195822752715917</v>
      </c>
      <c r="L28" s="176">
        <f>(J28-B28)/B28</f>
        <v>-1.3634731738632722E-2</v>
      </c>
    </row>
    <row r="29" spans="1:17" x14ac:dyDescent="0.15">
      <c r="A29" s="33" t="s">
        <v>25</v>
      </c>
      <c r="B29" s="34">
        <f t="shared" ref="B29:B40" si="30">B4*$N$4</f>
        <v>36066.883795749141</v>
      </c>
      <c r="C29" s="35">
        <f t="shared" ref="C29" si="31">B29/B$42</f>
        <v>1.0674432581534273E-2</v>
      </c>
      <c r="D29" s="34">
        <f t="shared" ref="D29:D41" si="32">D4*$O$4</f>
        <v>36884.225862776017</v>
      </c>
      <c r="E29" s="35">
        <f t="shared" ref="E29" si="33">D29/D$42</f>
        <v>1.0832496260670616E-2</v>
      </c>
      <c r="F29" s="34">
        <f t="shared" ref="F29:F41" si="34">F4*$P$4</f>
        <v>38146.762911219492</v>
      </c>
      <c r="G29" s="35">
        <f t="shared" ref="G29" si="35">F29/F$42</f>
        <v>1.1248120425810099E-2</v>
      </c>
      <c r="H29" s="34">
        <f t="shared" ref="H29:H40" si="36">H4*$Q$4</f>
        <v>37784.378795755241</v>
      </c>
      <c r="I29" s="35">
        <f t="shared" si="28"/>
        <v>1.1130335996823837E-2</v>
      </c>
      <c r="J29" s="34">
        <f t="shared" ref="J29:J41" si="37">J4*$R$4</f>
        <v>36288.414199999999</v>
      </c>
      <c r="K29" s="35">
        <f t="shared" si="29"/>
        <v>1.0987802794127295E-2</v>
      </c>
      <c r="L29" s="177">
        <f>(J29-B29)/B29</f>
        <v>6.1422108298961912E-3</v>
      </c>
    </row>
    <row r="30" spans="1:17" x14ac:dyDescent="0.15">
      <c r="A30" s="36" t="s">
        <v>26</v>
      </c>
      <c r="B30" s="34">
        <f t="shared" si="30"/>
        <v>362436.0546816389</v>
      </c>
      <c r="C30" s="35">
        <f t="shared" ref="C30" si="38">B30/B$42</f>
        <v>0.10726735508190485</v>
      </c>
      <c r="D30" s="34">
        <f t="shared" si="32"/>
        <v>419648.96990380087</v>
      </c>
      <c r="E30" s="35">
        <f t="shared" ref="E30" si="39">D30/D$42</f>
        <v>0.12324634151709059</v>
      </c>
      <c r="F30" s="34">
        <f t="shared" si="34"/>
        <v>374148.16875816544</v>
      </c>
      <c r="G30" s="35">
        <f t="shared" ref="G30" si="40">F30/F$42</f>
        <v>0.11032295634318155</v>
      </c>
      <c r="H30" s="34">
        <f t="shared" si="36"/>
        <v>379137.25789233972</v>
      </c>
      <c r="I30" s="35">
        <f t="shared" si="28"/>
        <v>0.11168438396373119</v>
      </c>
      <c r="J30" s="34">
        <f t="shared" si="37"/>
        <v>402643.29940000002</v>
      </c>
      <c r="K30" s="35">
        <f t="shared" si="29"/>
        <v>0.12191674030726736</v>
      </c>
      <c r="L30" s="177">
        <f t="shared" ref="L30:L41" si="41">(J30-B30)/B30</f>
        <v>0.11093610638069346</v>
      </c>
    </row>
    <row r="31" spans="1:17" x14ac:dyDescent="0.15">
      <c r="A31" s="36" t="s">
        <v>27</v>
      </c>
      <c r="B31" s="37">
        <f t="shared" si="30"/>
        <v>10573.179915768686</v>
      </c>
      <c r="C31" s="38">
        <f t="shared" ref="C31" si="42">B31/B$42</f>
        <v>3.1292610923211255E-3</v>
      </c>
      <c r="D31" s="37">
        <f t="shared" si="32"/>
        <v>11996.473712007602</v>
      </c>
      <c r="E31" s="38">
        <f t="shared" ref="E31" si="43">D31/D$42</f>
        <v>3.5232339458615152E-3</v>
      </c>
      <c r="F31" s="37">
        <f t="shared" si="34"/>
        <v>7878.2111848164159</v>
      </c>
      <c r="G31" s="38">
        <f t="shared" ref="G31" si="44">F31/F$42</f>
        <v>2.3230036150909202E-3</v>
      </c>
      <c r="H31" s="37">
        <f t="shared" si="36"/>
        <v>410.82929382262637</v>
      </c>
      <c r="I31" s="38">
        <f t="shared" si="28"/>
        <v>1.2102006763962985E-4</v>
      </c>
      <c r="J31" s="37">
        <f t="shared" si="37"/>
        <v>4553.7723000000005</v>
      </c>
      <c r="K31" s="38">
        <f t="shared" si="29"/>
        <v>1.3788409635646047E-3</v>
      </c>
      <c r="L31" s="178">
        <f t="shared" si="41"/>
        <v>-0.5693091069784435</v>
      </c>
    </row>
    <row r="32" spans="1:17" x14ac:dyDescent="0.15">
      <c r="A32" s="33" t="s">
        <v>28</v>
      </c>
      <c r="B32" s="37">
        <f t="shared" si="30"/>
        <v>30820.018705699214</v>
      </c>
      <c r="C32" s="38">
        <f t="shared" ref="C32" si="45">B32/B$42</f>
        <v>9.121559092787104E-3</v>
      </c>
      <c r="D32" s="37">
        <f t="shared" si="32"/>
        <v>31310.489114423981</v>
      </c>
      <c r="E32" s="38">
        <f t="shared" ref="E32" si="46">D32/D$42</f>
        <v>9.1955503556890635E-3</v>
      </c>
      <c r="F32" s="37">
        <f t="shared" si="34"/>
        <v>29578.466781196759</v>
      </c>
      <c r="G32" s="38">
        <f t="shared" ref="G32" si="47">F32/F$42</f>
        <v>8.7216353623513487E-3</v>
      </c>
      <c r="H32" s="37">
        <f t="shared" si="36"/>
        <v>24383.07857235647</v>
      </c>
      <c r="I32" s="38">
        <f t="shared" si="28"/>
        <v>7.1826470567188947E-3</v>
      </c>
      <c r="J32" s="37">
        <f t="shared" si="37"/>
        <v>28805.241549999995</v>
      </c>
      <c r="K32" s="38">
        <f t="shared" si="29"/>
        <v>8.7219659653411247E-3</v>
      </c>
      <c r="L32" s="178">
        <f t="shared" si="41"/>
        <v>-6.5372353434900679E-2</v>
      </c>
    </row>
    <row r="33" spans="1:12" x14ac:dyDescent="0.15">
      <c r="A33" s="33" t="s">
        <v>29</v>
      </c>
      <c r="B33" s="37">
        <f t="shared" si="30"/>
        <v>60727.558902171775</v>
      </c>
      <c r="C33" s="38">
        <f t="shared" ref="C33" si="48">B33/B$42</f>
        <v>1.7973059081383268E-2</v>
      </c>
      <c r="D33" s="37">
        <f t="shared" si="32"/>
        <v>84302.447527885175</v>
      </c>
      <c r="E33" s="38">
        <f t="shared" ref="E33" si="49">D33/D$42</f>
        <v>2.4758712600033577E-2</v>
      </c>
      <c r="F33" s="37">
        <f t="shared" si="34"/>
        <v>77239.488013096736</v>
      </c>
      <c r="G33" s="38">
        <f t="shared" ref="G33" si="50">F33/F$42</f>
        <v>2.2775171377482778E-2</v>
      </c>
      <c r="H33" s="37">
        <f t="shared" si="36"/>
        <v>64793.093372472242</v>
      </c>
      <c r="I33" s="38">
        <f t="shared" si="28"/>
        <v>1.9086429961109038E-2</v>
      </c>
      <c r="J33" s="37">
        <f t="shared" si="37"/>
        <v>70935.999789999987</v>
      </c>
      <c r="K33" s="38">
        <f t="shared" si="29"/>
        <v>2.1478777562475439E-2</v>
      </c>
      <c r="L33" s="178">
        <f t="shared" si="41"/>
        <v>0.16810227633673469</v>
      </c>
    </row>
    <row r="34" spans="1:12" x14ac:dyDescent="0.15">
      <c r="A34" s="33" t="s">
        <v>30</v>
      </c>
      <c r="B34" s="37">
        <f t="shared" si="30"/>
        <v>271576.24581558787</v>
      </c>
      <c r="C34" s="38">
        <f t="shared" ref="C34" si="51">B34/B$42</f>
        <v>8.037629042535524E-2</v>
      </c>
      <c r="D34" s="37">
        <f t="shared" si="32"/>
        <v>276482.72749177914</v>
      </c>
      <c r="E34" s="38">
        <f t="shared" ref="E34" si="52">D34/D$42</f>
        <v>8.1199972119173486E-2</v>
      </c>
      <c r="F34" s="37">
        <f t="shared" si="34"/>
        <v>305012.82273810857</v>
      </c>
      <c r="G34" s="38">
        <f t="shared" ref="G34" si="53">F34/F$42</f>
        <v>8.9937407521555712E-2</v>
      </c>
      <c r="H34" s="37">
        <f t="shared" si="36"/>
        <v>309873.38110029546</v>
      </c>
      <c r="I34" s="38">
        <f t="shared" si="28"/>
        <v>9.1280972667614577E-2</v>
      </c>
      <c r="J34" s="37">
        <f t="shared" si="37"/>
        <v>317896.17128000001</v>
      </c>
      <c r="K34" s="38">
        <f t="shared" si="29"/>
        <v>9.6256078311428475E-2</v>
      </c>
      <c r="L34" s="178">
        <f t="shared" si="41"/>
        <v>0.17055956173672637</v>
      </c>
    </row>
    <row r="35" spans="1:12" x14ac:dyDescent="0.15">
      <c r="A35" s="33" t="s">
        <v>31</v>
      </c>
      <c r="B35" s="37">
        <f t="shared" si="30"/>
        <v>15537.481282109409</v>
      </c>
      <c r="C35" s="38">
        <f t="shared" ref="C35" si="54">B35/B$42</f>
        <v>4.5985064130290958E-3</v>
      </c>
      <c r="D35" s="37">
        <f t="shared" si="32"/>
        <v>15876.174911946619</v>
      </c>
      <c r="E35" s="38">
        <f t="shared" ref="E35" si="55">D35/D$42</f>
        <v>4.662660021854414E-3</v>
      </c>
      <c r="F35" s="37">
        <f t="shared" si="34"/>
        <v>33633.091831404075</v>
      </c>
      <c r="G35" s="38">
        <f t="shared" ref="G35" si="56">F35/F$42</f>
        <v>9.9171997396585668E-3</v>
      </c>
      <c r="H35" s="37">
        <f t="shared" si="36"/>
        <v>15038.883775042839</v>
      </c>
      <c r="I35" s="38">
        <f t="shared" si="28"/>
        <v>4.4300802280812911E-3</v>
      </c>
      <c r="J35" s="37">
        <f t="shared" si="37"/>
        <v>16300.19211</v>
      </c>
      <c r="K35" s="38">
        <f t="shared" si="29"/>
        <v>4.9355503777034626E-3</v>
      </c>
      <c r="L35" s="178">
        <f t="shared" si="41"/>
        <v>4.9088447093983766E-2</v>
      </c>
    </row>
    <row r="36" spans="1:12" x14ac:dyDescent="0.15">
      <c r="A36" s="33" t="s">
        <v>32</v>
      </c>
      <c r="B36" s="37">
        <f t="shared" si="30"/>
        <v>3370.8738350940293</v>
      </c>
      <c r="C36" s="38">
        <f t="shared" ref="C36" si="57">B36/B$42</f>
        <v>9.9765107785136599E-4</v>
      </c>
      <c r="D36" s="37">
        <f t="shared" si="32"/>
        <v>3626.4310819259313</v>
      </c>
      <c r="E36" s="38">
        <f t="shared" ref="E36" si="58">D36/D$42</f>
        <v>1.0650433949919904E-3</v>
      </c>
      <c r="F36" s="37">
        <f t="shared" si="34"/>
        <v>2624.6857232867173</v>
      </c>
      <c r="G36" s="38">
        <f t="shared" ref="G36" si="59">F36/F$42</f>
        <v>7.7392624805787706E-4</v>
      </c>
      <c r="H36" s="37">
        <f t="shared" si="36"/>
        <v>2461.7167317727617</v>
      </c>
      <c r="I36" s="38">
        <f t="shared" si="28"/>
        <v>7.2516037650755373E-4</v>
      </c>
      <c r="J36" s="37">
        <f t="shared" si="37"/>
        <v>3039.4524799999995</v>
      </c>
      <c r="K36" s="38">
        <f t="shared" si="29"/>
        <v>9.2031865234720365E-4</v>
      </c>
      <c r="L36" s="178">
        <f t="shared" si="41"/>
        <v>-9.831912177893333E-2</v>
      </c>
    </row>
    <row r="37" spans="1:12" x14ac:dyDescent="0.15">
      <c r="A37" s="33" t="s">
        <v>33</v>
      </c>
      <c r="B37" s="37">
        <f t="shared" si="30"/>
        <v>0</v>
      </c>
      <c r="C37" s="38">
        <f t="shared" ref="C37" si="60">B37/B$42</f>
        <v>0</v>
      </c>
      <c r="D37" s="37">
        <f t="shared" si="32"/>
        <v>0</v>
      </c>
      <c r="E37" s="38">
        <f t="shared" ref="E37" si="61">D37/D$42</f>
        <v>0</v>
      </c>
      <c r="F37" s="37">
        <f t="shared" si="34"/>
        <v>0</v>
      </c>
      <c r="G37" s="38">
        <f t="shared" ref="G37" si="62">F37/F$42</f>
        <v>0</v>
      </c>
      <c r="H37" s="37">
        <f t="shared" si="36"/>
        <v>0</v>
      </c>
      <c r="I37" s="38">
        <f t="shared" si="28"/>
        <v>0</v>
      </c>
      <c r="J37" s="37">
        <f t="shared" si="37"/>
        <v>0</v>
      </c>
      <c r="K37" s="38">
        <f t="shared" si="29"/>
        <v>0</v>
      </c>
      <c r="L37" s="178">
        <v>0</v>
      </c>
    </row>
    <row r="38" spans="1:12" x14ac:dyDescent="0.15">
      <c r="A38" s="33" t="s">
        <v>34</v>
      </c>
      <c r="B38" s="37">
        <f t="shared" si="30"/>
        <v>9711.7356430446198</v>
      </c>
      <c r="C38" s="38">
        <f t="shared" ref="C38" si="63">B38/B$42</f>
        <v>2.8743061906441017E-3</v>
      </c>
      <c r="D38" s="37">
        <f t="shared" si="32"/>
        <v>13029.338863806039</v>
      </c>
      <c r="E38" s="38">
        <f t="shared" ref="E38" si="64">D38/D$42</f>
        <v>3.8265752152773147E-3</v>
      </c>
      <c r="F38" s="37">
        <f t="shared" si="34"/>
        <v>9532.5723648179228</v>
      </c>
      <c r="G38" s="38">
        <f t="shared" ref="G38" si="65">F38/F$42</f>
        <v>2.8108157480299708E-3</v>
      </c>
      <c r="H38" s="37">
        <f t="shared" si="36"/>
        <v>10684.118025953238</v>
      </c>
      <c r="I38" s="38">
        <f t="shared" si="28"/>
        <v>3.1472748063795398E-3</v>
      </c>
      <c r="J38" s="37">
        <f t="shared" si="37"/>
        <v>18447.538700000001</v>
      </c>
      <c r="K38" s="38">
        <f t="shared" si="29"/>
        <v>5.58574745524789E-3</v>
      </c>
      <c r="L38" s="178">
        <f>(J38-B38)/B38</f>
        <v>0.89950997206269867</v>
      </c>
    </row>
    <row r="39" spans="1:12" x14ac:dyDescent="0.15">
      <c r="A39" s="33" t="s">
        <v>44</v>
      </c>
      <c r="B39" s="37">
        <f t="shared" si="30"/>
        <v>164.12792318426608</v>
      </c>
      <c r="C39" s="38">
        <f t="shared" ref="C39" si="66">B39/B$42</f>
        <v>4.8575653519148012E-5</v>
      </c>
      <c r="D39" s="37">
        <f t="shared" si="32"/>
        <v>75.52607279992894</v>
      </c>
      <c r="E39" s="38">
        <f t="shared" ref="E39" si="67">D39/D$42</f>
        <v>2.2181186728227881E-5</v>
      </c>
      <c r="F39" s="37">
        <f t="shared" si="34"/>
        <v>1950.1273628416086</v>
      </c>
      <c r="G39" s="38">
        <f t="shared" ref="G39" si="68">F39/F$42</f>
        <v>5.750230360033621E-4</v>
      </c>
      <c r="H39" s="37">
        <f t="shared" si="36"/>
        <v>95.463938822461273</v>
      </c>
      <c r="I39" s="38">
        <f t="shared" si="28"/>
        <v>2.8121296380651294E-5</v>
      </c>
      <c r="J39" s="37">
        <f t="shared" si="37"/>
        <v>948.59999999999991</v>
      </c>
      <c r="K39" s="38">
        <f t="shared" si="29"/>
        <v>2.8722747908088941E-4</v>
      </c>
      <c r="L39" s="178">
        <f t="shared" si="41"/>
        <v>4.7796381115174933</v>
      </c>
    </row>
    <row r="40" spans="1:12" x14ac:dyDescent="0.15">
      <c r="A40" s="33" t="s">
        <v>36</v>
      </c>
      <c r="B40" s="37">
        <f t="shared" si="30"/>
        <v>53320.774889496774</v>
      </c>
      <c r="C40" s="38">
        <f t="shared" ref="C40" si="69">B40/B$42</f>
        <v>1.578093133791008E-2</v>
      </c>
      <c r="D40" s="37">
        <f t="shared" si="32"/>
        <v>49200.21156511375</v>
      </c>
      <c r="E40" s="38">
        <f t="shared" ref="E40" si="70">D40/D$42</f>
        <v>1.444956740548453E-2</v>
      </c>
      <c r="F40" s="37">
        <f t="shared" si="34"/>
        <v>48745.628769951931</v>
      </c>
      <c r="G40" s="38">
        <f t="shared" ref="G40" si="71">F40/F$42</f>
        <v>1.4373348111144475E-2</v>
      </c>
      <c r="H40" s="37">
        <f t="shared" si="36"/>
        <v>51215.910248862718</v>
      </c>
      <c r="I40" s="38">
        <f t="shared" si="28"/>
        <v>1.5086930303510932E-2</v>
      </c>
      <c r="J40" s="37">
        <f t="shared" si="37"/>
        <v>44787.748000000007</v>
      </c>
      <c r="K40" s="38">
        <f t="shared" si="29"/>
        <v>1.3561324005640049E-2</v>
      </c>
      <c r="L40" s="178">
        <f t="shared" si="41"/>
        <v>-0.16003193702981272</v>
      </c>
    </row>
    <row r="41" spans="1:12" ht="14" thickBot="1" x14ac:dyDescent="0.2">
      <c r="A41" s="33" t="s">
        <v>152</v>
      </c>
      <c r="B41" s="37">
        <f>B16*$N$4</f>
        <v>274613.63535246672</v>
      </c>
      <c r="C41" s="38">
        <f t="shared" ref="C41" si="72">B41/B$42</f>
        <v>8.1275242772302733E-2</v>
      </c>
      <c r="D41" s="37">
        <f t="shared" si="32"/>
        <v>183124.52288439983</v>
      </c>
      <c r="E41" s="38">
        <f t="shared" ref="E41" si="73">D41/D$42</f>
        <v>5.3781682087147183E-2</v>
      </c>
      <c r="F41" s="37">
        <f t="shared" si="34"/>
        <v>106459.95829225349</v>
      </c>
      <c r="G41" s="38">
        <f t="shared" ref="G41" si="74">F41/F$42</f>
        <v>3.1391246334188792E-2</v>
      </c>
      <c r="H41" s="37">
        <f>H16*$Q$4</f>
        <v>163906.91899143349</v>
      </c>
      <c r="I41" s="38">
        <f t="shared" si="28"/>
        <v>4.8282891997255488E-2</v>
      </c>
      <c r="J41" s="37">
        <f t="shared" si="37"/>
        <v>138747.21471</v>
      </c>
      <c r="K41" s="38">
        <f t="shared" si="29"/>
        <v>4.201139859861712E-2</v>
      </c>
      <c r="L41" s="178">
        <f t="shared" si="41"/>
        <v>-0.49475482332871823</v>
      </c>
    </row>
    <row r="42" spans="1:12" ht="14" thickBot="1" x14ac:dyDescent="0.2">
      <c r="A42" s="39" t="s">
        <v>18</v>
      </c>
      <c r="B42" s="40">
        <f>SUM(B28:B41)</f>
        <v>3378810.3976731589</v>
      </c>
      <c r="C42" s="41">
        <f t="shared" ref="C42" si="75">B42/B$42</f>
        <v>1</v>
      </c>
      <c r="D42" s="40">
        <f>SUM(D28:D41)</f>
        <v>3404960.8673017533</v>
      </c>
      <c r="E42" s="41">
        <f t="shared" ref="E42" si="76">D42/D$42</f>
        <v>1</v>
      </c>
      <c r="F42" s="40">
        <f>SUM(F28:F41)</f>
        <v>3391389.9804706373</v>
      </c>
      <c r="G42" s="41">
        <f t="shared" ref="G42" si="77">F42/F$42</f>
        <v>1</v>
      </c>
      <c r="H42" s="40">
        <f>SUM(H28:H41)</f>
        <v>3394720.4115434992</v>
      </c>
      <c r="I42" s="41">
        <f t="shared" si="28"/>
        <v>1</v>
      </c>
      <c r="J42" s="40">
        <f>SUM(J28:J41)</f>
        <v>3302608.7999499999</v>
      </c>
      <c r="K42" s="41">
        <f t="shared" si="29"/>
        <v>1</v>
      </c>
      <c r="L42" s="179">
        <f>(J42-B42)/B42</f>
        <v>-2.2552788927024659E-2</v>
      </c>
    </row>
    <row r="44" spans="1:12" ht="13.25" customHeight="1" x14ac:dyDescent="0.15">
      <c r="A44" s="230" t="s">
        <v>154</v>
      </c>
      <c r="B44" s="230"/>
      <c r="C44" s="230"/>
      <c r="D44" s="230"/>
      <c r="E44" s="230"/>
      <c r="F44" s="230"/>
      <c r="G44" s="230"/>
      <c r="H44" s="230"/>
      <c r="I44" s="230"/>
      <c r="J44" s="230"/>
      <c r="K44" s="230"/>
      <c r="L44" s="230"/>
    </row>
    <row r="45" spans="1:12" x14ac:dyDescent="0.15">
      <c r="A45" s="230"/>
      <c r="B45" s="230"/>
      <c r="C45" s="230"/>
      <c r="D45" s="230"/>
      <c r="E45" s="230"/>
      <c r="F45" s="230"/>
      <c r="G45" s="230"/>
      <c r="H45" s="230"/>
      <c r="I45" s="230"/>
      <c r="J45" s="230"/>
      <c r="K45" s="230"/>
      <c r="L45" s="230"/>
    </row>
    <row r="46" spans="1:12" ht="12.5" customHeight="1" x14ac:dyDescent="0.15">
      <c r="A46" s="257" t="s">
        <v>166</v>
      </c>
      <c r="B46" s="257"/>
      <c r="C46" s="257"/>
      <c r="D46" s="257"/>
      <c r="E46" s="257"/>
      <c r="F46" s="257"/>
      <c r="G46" s="257"/>
      <c r="H46" s="257"/>
      <c r="I46" s="257"/>
      <c r="J46" s="257"/>
      <c r="K46" s="257"/>
      <c r="L46" s="257"/>
    </row>
    <row r="47" spans="1:12" x14ac:dyDescent="0.15">
      <c r="A47" s="257"/>
      <c r="B47" s="257"/>
      <c r="C47" s="257"/>
      <c r="D47" s="257"/>
      <c r="E47" s="257"/>
      <c r="F47" s="257"/>
      <c r="G47" s="257"/>
      <c r="H47" s="257"/>
      <c r="I47" s="257"/>
      <c r="J47" s="257"/>
      <c r="K47" s="257"/>
      <c r="L47" s="257"/>
    </row>
    <row r="69" spans="1:2" x14ac:dyDescent="0.15">
      <c r="A69" s="117"/>
      <c r="B69" s="117"/>
    </row>
    <row r="72" spans="1:2" x14ac:dyDescent="0.15">
      <c r="A72" s="117"/>
      <c r="B72" s="117"/>
    </row>
    <row r="78" spans="1:2" x14ac:dyDescent="0.15">
      <c r="A78" s="117"/>
      <c r="B78" s="117"/>
    </row>
    <row r="85" spans="1:2" x14ac:dyDescent="0.15">
      <c r="A85" s="117"/>
      <c r="B85" s="117"/>
    </row>
    <row r="91" spans="1:2" x14ac:dyDescent="0.15">
      <c r="A91" s="117"/>
      <c r="B91" s="117"/>
    </row>
    <row r="98" spans="1:2" x14ac:dyDescent="0.15">
      <c r="A98" s="117"/>
      <c r="B98" s="117"/>
    </row>
    <row r="108" spans="1:2" x14ac:dyDescent="0.15">
      <c r="A108" s="117"/>
      <c r="B108" s="117"/>
    </row>
  </sheetData>
  <sheetProtection sheet="1" objects="1" scenarios="1"/>
  <mergeCells count="20">
    <mergeCell ref="A25:A27"/>
    <mergeCell ref="B25:C27"/>
    <mergeCell ref="D25:E27"/>
    <mergeCell ref="F25:G27"/>
    <mergeCell ref="H25:I27"/>
    <mergeCell ref="J25:K27"/>
    <mergeCell ref="L25:L27"/>
    <mergeCell ref="A46:L47"/>
    <mergeCell ref="M1:R1"/>
    <mergeCell ref="A23:L23"/>
    <mergeCell ref="A1:K1"/>
    <mergeCell ref="A44:L45"/>
    <mergeCell ref="B2:C2"/>
    <mergeCell ref="D2:E2"/>
    <mergeCell ref="F2:G2"/>
    <mergeCell ref="H2:I2"/>
    <mergeCell ref="J2:K2"/>
    <mergeCell ref="A21:L21"/>
    <mergeCell ref="A22:L22"/>
    <mergeCell ref="A24:L24"/>
  </mergeCells>
  <phoneticPr fontId="4" type="noConversion"/>
  <printOptions horizontalCentered="1"/>
  <pageMargins left="0.25" right="0.25" top="0.75" bottom="1" header="0.5" footer="0.5"/>
  <pageSetup orientation="landscape" r:id="rId1"/>
  <headerFooter alignWithMargins="0"/>
  <ignoredErrors>
    <ignoredError sqref="H3:J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E5DA-E3E9-4B43-8B57-FC438F476E95}">
  <sheetPr>
    <pageSetUpPr fitToPage="1"/>
  </sheetPr>
  <dimension ref="A1:R121"/>
  <sheetViews>
    <sheetView zoomScaleNormal="100" workbookViewId="0">
      <selection activeCell="J3" sqref="J3"/>
    </sheetView>
  </sheetViews>
  <sheetFormatPr baseColWidth="10" defaultColWidth="9.1640625" defaultRowHeight="13" x14ac:dyDescent="0.15"/>
  <cols>
    <col min="1" max="1" width="25.83203125" style="71" customWidth="1"/>
    <col min="2" max="2" width="11.33203125" style="71" customWidth="1"/>
    <col min="3" max="3" width="6.5" style="71" bestFit="1" customWidth="1"/>
    <col min="4" max="4" width="11.33203125" style="71" customWidth="1"/>
    <col min="5" max="5" width="6.5" style="99" bestFit="1" customWidth="1"/>
    <col min="6" max="6" width="11.33203125" style="99" customWidth="1"/>
    <col min="7" max="7" width="6.5" style="99" bestFit="1" customWidth="1"/>
    <col min="8" max="8" width="11.33203125" style="71" customWidth="1"/>
    <col min="9" max="9" width="6.5" style="71" bestFit="1" customWidth="1"/>
    <col min="10" max="10" width="11.33203125" style="71" customWidth="1"/>
    <col min="11" max="11" width="6.5" style="71" bestFit="1" customWidth="1"/>
    <col min="12" max="12" width="11.33203125" style="71" customWidth="1"/>
    <col min="13" max="13" width="16.5" style="71" customWidth="1"/>
    <col min="14" max="18" width="11.83203125" style="71" customWidth="1"/>
    <col min="19" max="16384" width="9.1640625" style="71"/>
  </cols>
  <sheetData>
    <row r="1" spans="1:18" ht="23" x14ac:dyDescent="0.25">
      <c r="A1" s="267" t="s">
        <v>157</v>
      </c>
      <c r="B1" s="268"/>
      <c r="C1" s="268"/>
      <c r="D1" s="268"/>
      <c r="E1" s="268"/>
      <c r="F1" s="268"/>
      <c r="G1" s="268"/>
      <c r="H1" s="268"/>
      <c r="I1" s="268"/>
      <c r="J1" s="268"/>
      <c r="K1" s="269"/>
      <c r="M1" s="258" t="s">
        <v>151</v>
      </c>
      <c r="N1" s="259"/>
      <c r="O1" s="259"/>
      <c r="P1" s="259"/>
      <c r="Q1" s="259"/>
      <c r="R1" s="260"/>
    </row>
    <row r="2" spans="1:18" ht="22" thickBot="1" x14ac:dyDescent="0.3">
      <c r="A2" s="120"/>
      <c r="B2" s="270" t="str">
        <f>'Table 5'!B4</f>
        <v>FY2018</v>
      </c>
      <c r="C2" s="271"/>
      <c r="D2" s="270" t="str">
        <f>'Table 5'!C4</f>
        <v>FY2019</v>
      </c>
      <c r="E2" s="271"/>
      <c r="F2" s="263" t="str">
        <f>'Table 5'!D4</f>
        <v>FY2020</v>
      </c>
      <c r="G2" s="272"/>
      <c r="H2" s="263" t="str">
        <f>'Table 5'!E4</f>
        <v>FY2021</v>
      </c>
      <c r="I2" s="264"/>
      <c r="J2" s="263" t="str">
        <f>'Table 5'!F4</f>
        <v>FY2022</v>
      </c>
      <c r="K2" s="264"/>
      <c r="M2" s="75"/>
      <c r="N2" s="76" t="str">
        <f>'Table 5'!K2</f>
        <v>FY2018</v>
      </c>
      <c r="O2" s="76" t="str">
        <f>'Table 5'!L2</f>
        <v>FY2019</v>
      </c>
      <c r="P2" s="76" t="str">
        <f>'Table 5'!M2</f>
        <v>FY2020</v>
      </c>
      <c r="Q2" s="76" t="str">
        <f>'Table 5'!N2</f>
        <v>FY2021</v>
      </c>
      <c r="R2" s="77" t="str">
        <f>'Table 5'!O2</f>
        <v>FY2022</v>
      </c>
    </row>
    <row r="3" spans="1:18" ht="16" x14ac:dyDescent="0.2">
      <c r="A3" s="78" t="s">
        <v>24</v>
      </c>
      <c r="B3" s="79">
        <v>1492227.8</v>
      </c>
      <c r="C3" s="121">
        <v>0.36298335428074602</v>
      </c>
      <c r="D3" s="79">
        <v>1523109.0692900002</v>
      </c>
      <c r="E3" s="121">
        <v>0.36455973483105092</v>
      </c>
      <c r="F3" s="79">
        <v>1620822.76834</v>
      </c>
      <c r="G3" s="121">
        <v>0.36773858637137202</v>
      </c>
      <c r="H3" s="79">
        <f>'Table 3'!H6</f>
        <v>1663020.68254</v>
      </c>
      <c r="I3" s="121">
        <f>H3/H$19</f>
        <v>0.36243760220544674</v>
      </c>
      <c r="J3" s="79">
        <f>'Table 3'!I6</f>
        <v>1755483.4306799998</v>
      </c>
      <c r="K3" s="180">
        <f>J3/J$19</f>
        <v>0.34780535353244857</v>
      </c>
      <c r="M3" s="81" t="s">
        <v>150</v>
      </c>
      <c r="N3" s="82">
        <f>'Table 5'!K3</f>
        <v>248.12625</v>
      </c>
      <c r="O3" s="82">
        <f>'Table 5'!L3</f>
        <v>253.26833333333332</v>
      </c>
      <c r="P3" s="82">
        <f>'Table 5'!M3</f>
        <v>257.23000000000008</v>
      </c>
      <c r="Q3" s="82">
        <f>'Table 5'!N3</f>
        <v>263.15066666666667</v>
      </c>
      <c r="R3" s="83">
        <f>'Table 5'!O3</f>
        <v>282.02524999999997</v>
      </c>
    </row>
    <row r="4" spans="1:18" ht="17" thickBot="1" x14ac:dyDescent="0.25">
      <c r="A4" s="84" t="s">
        <v>25</v>
      </c>
      <c r="B4" s="85">
        <v>20769</v>
      </c>
      <c r="C4" s="122">
        <v>5.0520445236691162E-3</v>
      </c>
      <c r="D4" s="85">
        <v>21249.940730000002</v>
      </c>
      <c r="E4" s="122">
        <v>5.0862232481588242E-3</v>
      </c>
      <c r="F4" s="85">
        <v>22342.404920000001</v>
      </c>
      <c r="G4" s="122">
        <v>5.0691319013443682E-3</v>
      </c>
      <c r="H4" s="85">
        <f>'Table 3'!H7</f>
        <v>22842.631719999998</v>
      </c>
      <c r="I4" s="122">
        <f t="shared" ref="I4:I6" si="0">H4/H$19</f>
        <v>4.9783076997058015E-3</v>
      </c>
      <c r="J4" s="85">
        <f>'Table 3'!I7</f>
        <v>24643.815709999999</v>
      </c>
      <c r="K4" s="181">
        <f t="shared" ref="K4:K6" si="1">J4/J$19</f>
        <v>4.8825587787433124E-3</v>
      </c>
      <c r="M4" s="87" t="s">
        <v>149</v>
      </c>
      <c r="N4" s="88">
        <f>R3/N3</f>
        <v>1.1366199666500421</v>
      </c>
      <c r="O4" s="88">
        <f>R3/O3</f>
        <v>1.1135432775514771</v>
      </c>
      <c r="P4" s="88">
        <f>R3/P3</f>
        <v>1.0963933056019901</v>
      </c>
      <c r="Q4" s="88">
        <f>R3/Q3</f>
        <v>1.0717253867239553</v>
      </c>
      <c r="R4" s="89">
        <f>R3/R3</f>
        <v>1</v>
      </c>
    </row>
    <row r="5" spans="1:18" x14ac:dyDescent="0.15">
      <c r="A5" s="84" t="s">
        <v>26</v>
      </c>
      <c r="B5" s="85">
        <v>1261859.5</v>
      </c>
      <c r="C5" s="122">
        <v>0.30694642864918142</v>
      </c>
      <c r="D5" s="85">
        <v>1257545.3706700001</v>
      </c>
      <c r="E5" s="122">
        <v>0.30099643952824617</v>
      </c>
      <c r="F5" s="85">
        <v>1330983.7061999999</v>
      </c>
      <c r="G5" s="122">
        <v>0.30197877038869725</v>
      </c>
      <c r="H5" s="85">
        <f>'Table 3'!H8</f>
        <v>1396395.57072</v>
      </c>
      <c r="I5" s="122">
        <f t="shared" si="0"/>
        <v>0.30432950575759898</v>
      </c>
      <c r="J5" s="85">
        <f>'Table 3'!I8</f>
        <v>1514139.0839399998</v>
      </c>
      <c r="K5" s="181">
        <f t="shared" si="1"/>
        <v>0.29998897749952391</v>
      </c>
    </row>
    <row r="6" spans="1:18" x14ac:dyDescent="0.15">
      <c r="A6" s="84" t="s">
        <v>27</v>
      </c>
      <c r="B6" s="85">
        <v>56470</v>
      </c>
      <c r="C6" s="122">
        <v>1.3736287459752276E-2</v>
      </c>
      <c r="D6" s="85">
        <v>59368.943400000004</v>
      </c>
      <c r="E6" s="122">
        <v>1.4210096111628327E-2</v>
      </c>
      <c r="F6" s="85">
        <v>46037.435740000001</v>
      </c>
      <c r="G6" s="122">
        <v>1.0445152838351001E-2</v>
      </c>
      <c r="H6" s="85">
        <f>'Table 3'!H9</f>
        <v>9272.7994399999989</v>
      </c>
      <c r="I6" s="122">
        <f t="shared" si="0"/>
        <v>2.0209076351549058E-3</v>
      </c>
      <c r="J6" s="85">
        <f>'Table 3'!I9</f>
        <v>27889.088609999999</v>
      </c>
      <c r="K6" s="181">
        <f t="shared" si="1"/>
        <v>5.5255288396208191E-3</v>
      </c>
    </row>
    <row r="7" spans="1:18" x14ac:dyDescent="0.15">
      <c r="A7" s="84" t="s">
        <v>28</v>
      </c>
      <c r="B7" s="85">
        <v>252275.4</v>
      </c>
      <c r="C7" s="122">
        <v>6.1365812173259947E-2</v>
      </c>
      <c r="D7" s="85">
        <v>261540.28333999999</v>
      </c>
      <c r="E7" s="122">
        <v>6.2600281401065064E-2</v>
      </c>
      <c r="F7" s="85">
        <v>247538.91085000001</v>
      </c>
      <c r="G7" s="122">
        <v>5.6162592805330584E-2</v>
      </c>
      <c r="H7" s="85">
        <f>'Table 3'!H10</f>
        <v>276431.47851000004</v>
      </c>
      <c r="I7" s="122">
        <f>H7/H$19</f>
        <v>6.0245289368408735E-2</v>
      </c>
      <c r="J7" s="85">
        <f>'Table 3'!I10</f>
        <v>315745.94293999998</v>
      </c>
      <c r="K7" s="181">
        <f>J7/J$19</f>
        <v>6.2557200706898242E-2</v>
      </c>
    </row>
    <row r="8" spans="1:18" x14ac:dyDescent="0.15">
      <c r="A8" s="84" t="s">
        <v>29</v>
      </c>
      <c r="B8" s="85">
        <v>117609.4</v>
      </c>
      <c r="C8" s="122">
        <v>2.860840315865042E-2</v>
      </c>
      <c r="D8" s="85">
        <v>110794.69147999998</v>
      </c>
      <c r="E8" s="122">
        <v>2.6518969757999899E-2</v>
      </c>
      <c r="F8" s="85">
        <v>119923.43582</v>
      </c>
      <c r="G8" s="122">
        <v>2.7208696485928066E-2</v>
      </c>
      <c r="H8" s="85">
        <f>'Table 3'!H11</f>
        <v>133366.23934999999</v>
      </c>
      <c r="I8" s="122">
        <f t="shared" ref="I8" si="2">H8/H$19</f>
        <v>2.9065747956510495E-2</v>
      </c>
      <c r="J8" s="85">
        <f>'Table 3'!I11</f>
        <v>124529.39339</v>
      </c>
      <c r="K8" s="181">
        <f t="shared" ref="K8" si="3">J8/J$19</f>
        <v>2.4672400169800001E-2</v>
      </c>
    </row>
    <row r="9" spans="1:18" x14ac:dyDescent="0.15">
      <c r="A9" s="84" t="s">
        <v>30</v>
      </c>
      <c r="B9" s="85">
        <v>424803.69999999995</v>
      </c>
      <c r="C9" s="122">
        <v>0.10333319881647542</v>
      </c>
      <c r="D9" s="85">
        <v>422399.80639000004</v>
      </c>
      <c r="E9" s="122">
        <v>0.10110238624080174</v>
      </c>
      <c r="F9" s="85">
        <v>497599.87455000001</v>
      </c>
      <c r="G9" s="122">
        <v>0.11289739879024449</v>
      </c>
      <c r="H9" s="85">
        <f>'Table 3'!H12</f>
        <v>582469.28503999999</v>
      </c>
      <c r="I9" s="122">
        <f>H9/H$19</f>
        <v>0.12694296183122833</v>
      </c>
      <c r="J9" s="85">
        <f>'Table 3'!I12</f>
        <v>708126.32548</v>
      </c>
      <c r="K9" s="181">
        <f>J9/J$19</f>
        <v>0.14029760843929059</v>
      </c>
    </row>
    <row r="10" spans="1:18" x14ac:dyDescent="0.15">
      <c r="A10" s="84" t="s">
        <v>118</v>
      </c>
      <c r="B10" s="85">
        <v>25178.7</v>
      </c>
      <c r="C10" s="122">
        <v>6.1247009219561645E-3</v>
      </c>
      <c r="D10" s="85">
        <v>24235.936700000002</v>
      </c>
      <c r="E10" s="122">
        <v>5.8009284002575028E-3</v>
      </c>
      <c r="F10" s="85">
        <v>23956.871569999996</v>
      </c>
      <c r="G10" s="122">
        <v>5.4354283868156177E-3</v>
      </c>
      <c r="H10" s="85">
        <f>'Table 3'!H13</f>
        <v>26949.119750000002</v>
      </c>
      <c r="I10" s="122">
        <f t="shared" ref="I10:I18" si="4">H10/H$19</f>
        <v>5.8732729221499134E-3</v>
      </c>
      <c r="J10" s="85">
        <f>'Table 3'!I13</f>
        <v>34409.861570000001</v>
      </c>
      <c r="K10" s="181">
        <f t="shared" ref="K10:K18" si="5">J10/J$19</f>
        <v>6.817457720874413E-3</v>
      </c>
    </row>
    <row r="11" spans="1:18" x14ac:dyDescent="0.15">
      <c r="A11" s="84" t="s">
        <v>117</v>
      </c>
      <c r="B11" s="85">
        <v>5168.2</v>
      </c>
      <c r="C11" s="122">
        <v>1.2571609854700142E-3</v>
      </c>
      <c r="D11" s="85">
        <v>5413.1098600000005</v>
      </c>
      <c r="E11" s="122">
        <v>1.2956405650534611E-3</v>
      </c>
      <c r="F11" s="85">
        <v>5521.8206200000004</v>
      </c>
      <c r="G11" s="122">
        <v>1.2528121819727158E-3</v>
      </c>
      <c r="H11" s="85">
        <f>'Table 3'!H14</f>
        <v>2940.84476</v>
      </c>
      <c r="I11" s="122">
        <f t="shared" si="4"/>
        <v>6.4092571695795219E-4</v>
      </c>
      <c r="J11" s="85">
        <f>'Table 3'!I14</f>
        <v>4776.7700400000003</v>
      </c>
      <c r="K11" s="181">
        <f t="shared" si="5"/>
        <v>9.4639810519992103E-4</v>
      </c>
    </row>
    <row r="12" spans="1:18" x14ac:dyDescent="0.15">
      <c r="A12" s="84" t="s">
        <v>33</v>
      </c>
      <c r="B12" s="85">
        <v>0</v>
      </c>
      <c r="C12" s="122">
        <v>0</v>
      </c>
      <c r="D12" s="85">
        <v>3.2</v>
      </c>
      <c r="E12" s="122">
        <v>7.6592751955916809E-7</v>
      </c>
      <c r="F12" s="85">
        <v>119.65606</v>
      </c>
      <c r="G12" s="122">
        <v>2.7148033217866136E-5</v>
      </c>
      <c r="H12" s="85">
        <f>'Table 3'!H15</f>
        <v>0</v>
      </c>
      <c r="I12" s="122">
        <f t="shared" si="4"/>
        <v>0</v>
      </c>
      <c r="J12" s="85">
        <f>'Table 3'!I15</f>
        <v>0</v>
      </c>
      <c r="K12" s="181">
        <f t="shared" si="5"/>
        <v>0</v>
      </c>
    </row>
    <row r="13" spans="1:18" x14ac:dyDescent="0.15">
      <c r="A13" s="84" t="s">
        <v>34</v>
      </c>
      <c r="B13" s="85">
        <v>37798.1</v>
      </c>
      <c r="C13" s="122">
        <v>9.1943610241271914E-3</v>
      </c>
      <c r="D13" s="85">
        <v>75329.775139999998</v>
      </c>
      <c r="E13" s="122">
        <v>1.8030358694353151E-2</v>
      </c>
      <c r="F13" s="85">
        <v>57339.004900000007</v>
      </c>
      <c r="G13" s="122">
        <v>1.3009296893985891E-2</v>
      </c>
      <c r="H13" s="85">
        <f>'Table 3'!H16</f>
        <v>21047.065210000001</v>
      </c>
      <c r="I13" s="122">
        <f t="shared" si="4"/>
        <v>4.5869831495559876E-3</v>
      </c>
      <c r="J13" s="85">
        <f>'Table 3'!I16</f>
        <v>43012.998970000001</v>
      </c>
      <c r="K13" s="181">
        <f t="shared" si="5"/>
        <v>8.5219552926550663E-3</v>
      </c>
    </row>
    <row r="14" spans="1:18" x14ac:dyDescent="0.15">
      <c r="A14" s="84" t="s">
        <v>44</v>
      </c>
      <c r="B14" s="85">
        <v>2224.5</v>
      </c>
      <c r="C14" s="122">
        <v>5.4110804771062397E-4</v>
      </c>
      <c r="D14" s="85">
        <v>3135.2000000000003</v>
      </c>
      <c r="E14" s="122">
        <v>7.5041748728809493E-4</v>
      </c>
      <c r="F14" s="85">
        <v>9513.5</v>
      </c>
      <c r="G14" s="122">
        <v>2.1584599561290043E-3</v>
      </c>
      <c r="H14" s="85">
        <f>'Table 3'!H17</f>
        <v>3197.5</v>
      </c>
      <c r="I14" s="122">
        <f t="shared" si="4"/>
        <v>6.968609862878488E-4</v>
      </c>
      <c r="J14" s="85">
        <f>'Table 3'!I17</f>
        <v>1936.6000000000001</v>
      </c>
      <c r="K14" s="181">
        <f t="shared" si="5"/>
        <v>3.8368909434253757E-4</v>
      </c>
    </row>
    <row r="15" spans="1:18" x14ac:dyDescent="0.15">
      <c r="A15" s="84" t="s">
        <v>36</v>
      </c>
      <c r="B15" s="85">
        <v>8025.0000000000009</v>
      </c>
      <c r="C15" s="122">
        <v>1.9520755598461488E-3</v>
      </c>
      <c r="D15" s="85">
        <v>10591.968729999999</v>
      </c>
      <c r="E15" s="122">
        <v>2.5352126051928657E-3</v>
      </c>
      <c r="F15" s="85">
        <v>4509.7888800000001</v>
      </c>
      <c r="G15" s="122">
        <v>1.0231984766989931E-3</v>
      </c>
      <c r="H15" s="85">
        <f>'Table 3'!H18</f>
        <v>9976.9033600000002</v>
      </c>
      <c r="I15" s="122">
        <f t="shared" si="4"/>
        <v>2.1743595670205328E-3</v>
      </c>
      <c r="J15" s="85">
        <f>'Table 3'!I18</f>
        <v>10340.868499999999</v>
      </c>
      <c r="K15" s="181">
        <f t="shared" si="5"/>
        <v>2.0487857427864682E-3</v>
      </c>
    </row>
    <row r="16" spans="1:18" ht="14" thickBot="1" x14ac:dyDescent="0.2">
      <c r="A16" s="123" t="s">
        <v>45</v>
      </c>
      <c r="B16" s="124">
        <v>406599.6</v>
      </c>
      <c r="C16" s="125">
        <v>9.890506439915514E-2</v>
      </c>
      <c r="D16" s="124">
        <v>403223.72125</v>
      </c>
      <c r="E16" s="125">
        <v>9.6512545201384345E-2</v>
      </c>
      <c r="F16" s="124">
        <v>421331.47246000002</v>
      </c>
      <c r="G16" s="125">
        <v>9.559332648991227E-2</v>
      </c>
      <c r="H16" s="124">
        <f>H17+H18</f>
        <v>440522.95724000002</v>
      </c>
      <c r="I16" s="125">
        <f t="shared" si="4"/>
        <v>9.6007275203973813E-2</v>
      </c>
      <c r="J16" s="124">
        <f>J17+J18</f>
        <v>482281.54677000002</v>
      </c>
      <c r="K16" s="182">
        <f t="shared" si="5"/>
        <v>9.5552086077816512E-2</v>
      </c>
    </row>
    <row r="17" spans="1:17" ht="14" thickTop="1" x14ac:dyDescent="0.15">
      <c r="A17" s="84" t="s">
        <v>155</v>
      </c>
      <c r="B17" s="85">
        <v>236461.2</v>
      </c>
      <c r="C17" s="122">
        <v>5.7519019236372849E-2</v>
      </c>
      <c r="D17" s="85">
        <v>256965.07125000001</v>
      </c>
      <c r="E17" s="122">
        <v>6.1505193636205435E-2</v>
      </c>
      <c r="F17" s="85">
        <v>261425.86242000002</v>
      </c>
      <c r="G17" s="122">
        <v>5.9313318497930347E-2</v>
      </c>
      <c r="H17" s="85">
        <f>'Table 3'!H19</f>
        <v>293106.55723999999</v>
      </c>
      <c r="I17" s="122">
        <f t="shared" si="4"/>
        <v>6.3879444742987401E-2</v>
      </c>
      <c r="J17" s="85">
        <f>'Table 3'!I19</f>
        <v>315319.39678000001</v>
      </c>
      <c r="K17" s="181">
        <f t="shared" si="5"/>
        <v>6.2472691200636914E-2</v>
      </c>
    </row>
    <row r="18" spans="1:17" ht="14" thickBot="1" x14ac:dyDescent="0.2">
      <c r="A18" s="126" t="s">
        <v>46</v>
      </c>
      <c r="B18" s="127">
        <v>170138.4</v>
      </c>
      <c r="C18" s="128">
        <v>4.1386045162782298E-2</v>
      </c>
      <c r="D18" s="127">
        <v>146258.65</v>
      </c>
      <c r="E18" s="128">
        <v>3.500735156517891E-2</v>
      </c>
      <c r="F18" s="127">
        <v>159905.61004</v>
      </c>
      <c r="G18" s="128">
        <v>3.6280007991981923E-2</v>
      </c>
      <c r="H18" s="127">
        <f>'Table 3'!H20</f>
        <v>147416.4</v>
      </c>
      <c r="I18" s="128">
        <f t="shared" si="4"/>
        <v>3.2127830460986405E-2</v>
      </c>
      <c r="J18" s="127">
        <f>'Table 3'!I20</f>
        <v>166962.14999000001</v>
      </c>
      <c r="K18" s="183">
        <f t="shared" si="5"/>
        <v>3.3079394877179598E-2</v>
      </c>
    </row>
    <row r="19" spans="1:17" ht="14" thickBot="1" x14ac:dyDescent="0.2">
      <c r="A19" s="90" t="s">
        <v>18</v>
      </c>
      <c r="B19" s="91">
        <v>4111008.9000000004</v>
      </c>
      <c r="C19" s="129">
        <v>0.99999999999999989</v>
      </c>
      <c r="D19" s="91">
        <v>4177941.0169800008</v>
      </c>
      <c r="E19" s="129">
        <v>0.99999999999999989</v>
      </c>
      <c r="F19" s="91">
        <v>4407540.6509099994</v>
      </c>
      <c r="G19" s="129">
        <v>1.0000000000000002</v>
      </c>
      <c r="H19" s="91">
        <f>SUM(H3:H16)</f>
        <v>4588433.0776399998</v>
      </c>
      <c r="I19" s="129">
        <f t="shared" ref="I19:K19" si="6">SUM(I3:I16)</f>
        <v>1.0000000000000002</v>
      </c>
      <c r="J19" s="91">
        <f t="shared" si="6"/>
        <v>5047315.7265999978</v>
      </c>
      <c r="K19" s="184">
        <f t="shared" si="6"/>
        <v>1.0000000000000002</v>
      </c>
    </row>
    <row r="21" spans="1:17" x14ac:dyDescent="0.15">
      <c r="A21" s="227" t="s">
        <v>121</v>
      </c>
      <c r="B21" s="227"/>
      <c r="C21" s="227"/>
      <c r="D21" s="227"/>
      <c r="E21" s="227"/>
      <c r="F21" s="227"/>
      <c r="G21" s="227"/>
      <c r="H21" s="227"/>
      <c r="I21" s="227"/>
      <c r="J21" s="227"/>
      <c r="K21" s="227"/>
      <c r="L21" s="227"/>
      <c r="M21" s="93"/>
      <c r="N21" s="93"/>
      <c r="O21" s="93"/>
      <c r="P21" s="93"/>
      <c r="Q21" s="93"/>
    </row>
    <row r="22" spans="1:17" x14ac:dyDescent="0.15">
      <c r="A22" s="227" t="s">
        <v>181</v>
      </c>
      <c r="B22" s="227"/>
      <c r="C22" s="227"/>
      <c r="D22" s="227"/>
      <c r="E22" s="227"/>
      <c r="F22" s="227"/>
      <c r="G22" s="227"/>
      <c r="H22" s="227"/>
      <c r="I22" s="227"/>
      <c r="J22" s="227"/>
      <c r="K22" s="227"/>
      <c r="L22" s="227"/>
      <c r="M22" s="93"/>
      <c r="N22" s="93"/>
      <c r="O22" s="93"/>
      <c r="P22" s="93"/>
      <c r="Q22" s="93"/>
    </row>
    <row r="23" spans="1:17" x14ac:dyDescent="0.15">
      <c r="A23" s="227" t="s">
        <v>9</v>
      </c>
      <c r="B23" s="227"/>
      <c r="C23" s="227"/>
      <c r="D23" s="227"/>
      <c r="E23" s="227"/>
      <c r="F23" s="227"/>
      <c r="G23" s="227"/>
      <c r="H23" s="227"/>
      <c r="I23" s="227"/>
      <c r="J23" s="227"/>
      <c r="K23" s="227"/>
      <c r="L23" s="227"/>
      <c r="M23" s="93"/>
      <c r="N23" s="93"/>
      <c r="O23" s="93"/>
      <c r="P23" s="93"/>
      <c r="Q23" s="93"/>
    </row>
    <row r="24" spans="1:17" ht="14" thickBot="1" x14ac:dyDescent="0.2">
      <c r="A24" s="228" t="s">
        <v>0</v>
      </c>
      <c r="B24" s="228"/>
      <c r="C24" s="228"/>
      <c r="D24" s="228"/>
      <c r="E24" s="228"/>
      <c r="F24" s="228"/>
      <c r="G24" s="228"/>
      <c r="H24" s="228"/>
      <c r="I24" s="228"/>
      <c r="J24" s="228"/>
      <c r="K24" s="228"/>
      <c r="L24" s="228"/>
      <c r="M24" s="94"/>
      <c r="N24" s="94"/>
      <c r="O24" s="94"/>
      <c r="P24" s="94"/>
      <c r="Q24" s="94"/>
    </row>
    <row r="25" spans="1:17" ht="13.25" customHeight="1" x14ac:dyDescent="0.15">
      <c r="A25" s="229" t="s">
        <v>1</v>
      </c>
      <c r="B25" s="253" t="str">
        <f>B2</f>
        <v>FY2018</v>
      </c>
      <c r="C25" s="223"/>
      <c r="D25" s="253" t="str">
        <f>D2</f>
        <v>FY2019</v>
      </c>
      <c r="E25" s="223"/>
      <c r="F25" s="253" t="str">
        <f>F2</f>
        <v>FY2020</v>
      </c>
      <c r="G25" s="223"/>
      <c r="H25" s="253" t="str">
        <f>H2</f>
        <v>FY2021</v>
      </c>
      <c r="I25" s="223"/>
      <c r="J25" s="253" t="str">
        <f>J2</f>
        <v>FY2022</v>
      </c>
      <c r="K25" s="223"/>
      <c r="L25" s="254" t="s">
        <v>153</v>
      </c>
    </row>
    <row r="26" spans="1:17" x14ac:dyDescent="0.15">
      <c r="A26" s="229"/>
      <c r="B26" s="224"/>
      <c r="C26" s="225"/>
      <c r="D26" s="224"/>
      <c r="E26" s="225"/>
      <c r="F26" s="224"/>
      <c r="G26" s="225"/>
      <c r="H26" s="224"/>
      <c r="I26" s="225"/>
      <c r="J26" s="224"/>
      <c r="K26" s="225"/>
      <c r="L26" s="255"/>
    </row>
    <row r="27" spans="1:17" ht="14" thickBot="1" x14ac:dyDescent="0.2">
      <c r="A27" s="229"/>
      <c r="B27" s="265"/>
      <c r="C27" s="266"/>
      <c r="D27" s="265"/>
      <c r="E27" s="266"/>
      <c r="F27" s="265"/>
      <c r="G27" s="266"/>
      <c r="H27" s="224"/>
      <c r="I27" s="225"/>
      <c r="J27" s="224"/>
      <c r="K27" s="225"/>
      <c r="L27" s="256"/>
    </row>
    <row r="28" spans="1:17" x14ac:dyDescent="0.15">
      <c r="A28" s="30" t="s">
        <v>24</v>
      </c>
      <c r="B28" s="31">
        <f t="shared" ref="B28:B41" si="7">B3*$N$4</f>
        <v>1696095.9122702656</v>
      </c>
      <c r="C28" s="32">
        <f>B28/B$42</f>
        <v>0.36298335428074602</v>
      </c>
      <c r="D28" s="31">
        <f t="shared" ref="D28:D41" si="8">D3*$O$4</f>
        <v>1696047.8650855666</v>
      </c>
      <c r="E28" s="32">
        <f>D28/D$42</f>
        <v>0.36455973483105092</v>
      </c>
      <c r="F28" s="31">
        <f t="shared" ref="F28:F41" si="9">F3*$P$4</f>
        <v>1777059.2327752612</v>
      </c>
      <c r="G28" s="32">
        <f>F28/F$42</f>
        <v>0.36773858637137197</v>
      </c>
      <c r="H28" s="31">
        <f t="shared" ref="H28:H41" si="10">H3*$Q$4</f>
        <v>1782301.4841251175</v>
      </c>
      <c r="I28" s="32">
        <f t="shared" ref="I28:I42" si="11">H28/H$42</f>
        <v>0.36243760220544669</v>
      </c>
      <c r="J28" s="31">
        <f>J3*$R$4</f>
        <v>1755483.4306799998</v>
      </c>
      <c r="K28" s="32">
        <f t="shared" ref="K28:K42" si="12">J28/J$42</f>
        <v>0.34780535353244857</v>
      </c>
      <c r="L28" s="176">
        <f>(J28-B28)/B28</f>
        <v>3.5014245350218721E-2</v>
      </c>
    </row>
    <row r="29" spans="1:17" x14ac:dyDescent="0.15">
      <c r="A29" s="33" t="s">
        <v>25</v>
      </c>
      <c r="B29" s="34">
        <f t="shared" si="7"/>
        <v>23606.460087354724</v>
      </c>
      <c r="C29" s="35">
        <f t="shared" ref="C29:C42" si="13">B29/B$42</f>
        <v>5.0520445236691171E-3</v>
      </c>
      <c r="D29" s="34">
        <f t="shared" si="8"/>
        <v>23662.728648258832</v>
      </c>
      <c r="E29" s="35">
        <f t="shared" ref="E29:E42" si="14">D29/D$42</f>
        <v>5.086223248158825E-3</v>
      </c>
      <c r="F29" s="34">
        <f t="shared" si="9"/>
        <v>24496.063185336967</v>
      </c>
      <c r="G29" s="35">
        <f t="shared" ref="G29:G42" si="15">F29/F$42</f>
        <v>5.0691319013443682E-3</v>
      </c>
      <c r="H29" s="34">
        <f t="shared" si="10"/>
        <v>24481.028313909886</v>
      </c>
      <c r="I29" s="35">
        <f t="shared" si="11"/>
        <v>4.9783076997058006E-3</v>
      </c>
      <c r="J29" s="34">
        <f t="shared" ref="J29:J41" si="16">J4*$R$4</f>
        <v>24643.815709999999</v>
      </c>
      <c r="K29" s="35">
        <f t="shared" si="12"/>
        <v>4.8825587787433124E-3</v>
      </c>
      <c r="L29" s="177">
        <f t="shared" ref="L29:L41" si="17">(J29-B29)/B29</f>
        <v>4.394371789783743E-2</v>
      </c>
    </row>
    <row r="30" spans="1:17" x14ac:dyDescent="0.15">
      <c r="A30" s="36" t="s">
        <v>26</v>
      </c>
      <c r="B30" s="34">
        <f t="shared" si="7"/>
        <v>1434254.7028070388</v>
      </c>
      <c r="C30" s="35">
        <f t="shared" si="13"/>
        <v>0.30694642864918148</v>
      </c>
      <c r="D30" s="34">
        <f t="shared" si="8"/>
        <v>1400331.1937255589</v>
      </c>
      <c r="E30" s="35">
        <f t="shared" si="14"/>
        <v>0.30099643952824612</v>
      </c>
      <c r="F30" s="34">
        <f t="shared" si="9"/>
        <v>1459281.6253430059</v>
      </c>
      <c r="G30" s="35">
        <f t="shared" si="15"/>
        <v>0.30197877038869719</v>
      </c>
      <c r="H30" s="34">
        <f t="shared" si="10"/>
        <v>1496552.5830495104</v>
      </c>
      <c r="I30" s="35">
        <f t="shared" si="11"/>
        <v>0.30432950575759898</v>
      </c>
      <c r="J30" s="34">
        <f t="shared" si="16"/>
        <v>1514139.0839399998</v>
      </c>
      <c r="K30" s="35">
        <f t="shared" si="12"/>
        <v>0.29998897749952391</v>
      </c>
      <c r="L30" s="177">
        <f t="shared" si="17"/>
        <v>5.5697485932321517E-2</v>
      </c>
    </row>
    <row r="31" spans="1:17" x14ac:dyDescent="0.15">
      <c r="A31" s="36" t="s">
        <v>27</v>
      </c>
      <c r="B31" s="37">
        <f t="shared" si="7"/>
        <v>64184.929516727876</v>
      </c>
      <c r="C31" s="38">
        <f t="shared" si="13"/>
        <v>1.3736287459752276E-2</v>
      </c>
      <c r="D31" s="37">
        <f t="shared" si="8"/>
        <v>66109.887818404139</v>
      </c>
      <c r="E31" s="38">
        <f t="shared" si="14"/>
        <v>1.4210096111628327E-2</v>
      </c>
      <c r="F31" s="37">
        <f t="shared" si="9"/>
        <v>50475.136352417801</v>
      </c>
      <c r="G31" s="38">
        <f t="shared" si="15"/>
        <v>1.0445152838351001E-2</v>
      </c>
      <c r="H31" s="37">
        <f t="shared" si="10"/>
        <v>9937.894565847675</v>
      </c>
      <c r="I31" s="38">
        <f t="shared" si="11"/>
        <v>2.0209076351549054E-3</v>
      </c>
      <c r="J31" s="37">
        <f t="shared" si="16"/>
        <v>27889.088609999999</v>
      </c>
      <c r="K31" s="38">
        <f t="shared" si="12"/>
        <v>5.5255288396208191E-3</v>
      </c>
      <c r="L31" s="178">
        <f>(J31-B31)/B31</f>
        <v>-0.56548852168277997</v>
      </c>
    </row>
    <row r="32" spans="1:17" x14ac:dyDescent="0.15">
      <c r="A32" s="33" t="s">
        <v>28</v>
      </c>
      <c r="B32" s="37">
        <f t="shared" si="7"/>
        <v>286741.25673462602</v>
      </c>
      <c r="C32" s="38">
        <f t="shared" si="13"/>
        <v>6.1365812173259947E-2</v>
      </c>
      <c r="D32" s="37">
        <f t="shared" si="8"/>
        <v>291236.42432216555</v>
      </c>
      <c r="E32" s="38">
        <f t="shared" si="14"/>
        <v>6.2600281401065064E-2</v>
      </c>
      <c r="F32" s="37">
        <f t="shared" si="9"/>
        <v>271400.00473194785</v>
      </c>
      <c r="G32" s="38">
        <f t="shared" si="15"/>
        <v>5.6162592805330577E-2</v>
      </c>
      <c r="H32" s="37">
        <f t="shared" si="10"/>
        <v>296258.63320880453</v>
      </c>
      <c r="I32" s="38">
        <f t="shared" si="11"/>
        <v>6.0245289368408721E-2</v>
      </c>
      <c r="J32" s="37">
        <f t="shared" si="16"/>
        <v>315745.94293999998</v>
      </c>
      <c r="K32" s="38">
        <f t="shared" si="12"/>
        <v>6.2557200706898242E-2</v>
      </c>
      <c r="L32" s="178">
        <f t="shared" si="17"/>
        <v>0.10115281817369338</v>
      </c>
    </row>
    <row r="33" spans="1:12" x14ac:dyDescent="0.15">
      <c r="A33" s="33" t="s">
        <v>29</v>
      </c>
      <c r="B33" s="37">
        <f t="shared" si="7"/>
        <v>133677.19230573144</v>
      </c>
      <c r="C33" s="38">
        <f t="shared" si="13"/>
        <v>2.860840315865042E-2</v>
      </c>
      <c r="D33" s="37">
        <f t="shared" si="8"/>
        <v>123374.68388594389</v>
      </c>
      <c r="E33" s="38">
        <f t="shared" si="14"/>
        <v>2.6518969757999899E-2</v>
      </c>
      <c r="F33" s="37">
        <f t="shared" si="9"/>
        <v>131483.2522178379</v>
      </c>
      <c r="G33" s="38">
        <f t="shared" si="15"/>
        <v>2.7208696485928063E-2</v>
      </c>
      <c r="H33" s="37">
        <f t="shared" si="10"/>
        <v>142931.98444329834</v>
      </c>
      <c r="I33" s="38">
        <f t="shared" si="11"/>
        <v>2.9065747956510495E-2</v>
      </c>
      <c r="J33" s="37">
        <f t="shared" si="16"/>
        <v>124529.39339</v>
      </c>
      <c r="K33" s="38">
        <f t="shared" si="12"/>
        <v>2.4672400169800001E-2</v>
      </c>
      <c r="L33" s="178">
        <f t="shared" si="17"/>
        <v>-6.8432009664069149E-2</v>
      </c>
    </row>
    <row r="34" spans="1:12" x14ac:dyDescent="0.15">
      <c r="A34" s="33" t="s">
        <v>30</v>
      </c>
      <c r="B34" s="37">
        <f t="shared" si="7"/>
        <v>482840.36732681439</v>
      </c>
      <c r="C34" s="38">
        <f t="shared" si="13"/>
        <v>0.10333319881647542</v>
      </c>
      <c r="D34" s="37">
        <f t="shared" si="8"/>
        <v>470360.46484462998</v>
      </c>
      <c r="E34" s="38">
        <f t="shared" si="14"/>
        <v>0.10110238624080173</v>
      </c>
      <c r="F34" s="37">
        <f t="shared" si="9"/>
        <v>545565.17132501013</v>
      </c>
      <c r="G34" s="38">
        <f t="shared" si="15"/>
        <v>0.11289739879024449</v>
      </c>
      <c r="H34" s="37">
        <f t="shared" si="10"/>
        <v>624247.11976431974</v>
      </c>
      <c r="I34" s="38">
        <f t="shared" si="11"/>
        <v>0.1269429618312283</v>
      </c>
      <c r="J34" s="37">
        <f t="shared" si="16"/>
        <v>708126.32548</v>
      </c>
      <c r="K34" s="38">
        <f t="shared" si="12"/>
        <v>0.14029760843929059</v>
      </c>
      <c r="L34" s="178">
        <f t="shared" si="17"/>
        <v>0.46658476257992532</v>
      </c>
    </row>
    <row r="35" spans="1:12" x14ac:dyDescent="0.15">
      <c r="A35" s="33" t="s">
        <v>31</v>
      </c>
      <c r="B35" s="37">
        <f t="shared" si="7"/>
        <v>28618.613154291415</v>
      </c>
      <c r="C35" s="38">
        <f t="shared" si="13"/>
        <v>6.1247009219561653E-3</v>
      </c>
      <c r="D35" s="37">
        <f t="shared" si="8"/>
        <v>26987.764387448133</v>
      </c>
      <c r="E35" s="38">
        <f t="shared" si="14"/>
        <v>5.8009284002575037E-3</v>
      </c>
      <c r="F35" s="37">
        <f t="shared" si="9"/>
        <v>26266.153612514634</v>
      </c>
      <c r="G35" s="38">
        <f t="shared" si="15"/>
        <v>5.4354283868156177E-3</v>
      </c>
      <c r="H35" s="37">
        <f t="shared" si="10"/>
        <v>28882.055785938934</v>
      </c>
      <c r="I35" s="38">
        <f t="shared" si="11"/>
        <v>5.8732729221499125E-3</v>
      </c>
      <c r="J35" s="37">
        <f t="shared" si="16"/>
        <v>34409.861570000001</v>
      </c>
      <c r="K35" s="38">
        <f t="shared" si="12"/>
        <v>6.817457720874413E-3</v>
      </c>
      <c r="L35" s="178">
        <f t="shared" si="17"/>
        <v>0.20235950583930293</v>
      </c>
    </row>
    <row r="36" spans="1:12" x14ac:dyDescent="0.15">
      <c r="A36" s="33" t="s">
        <v>32</v>
      </c>
      <c r="B36" s="37">
        <f t="shared" si="7"/>
        <v>5874.2793116407474</v>
      </c>
      <c r="C36" s="38">
        <f t="shared" si="13"/>
        <v>1.2571609854700144E-3</v>
      </c>
      <c r="D36" s="37">
        <f t="shared" si="8"/>
        <v>6027.7320952506179</v>
      </c>
      <c r="E36" s="38">
        <f t="shared" si="14"/>
        <v>1.2956405650534613E-3</v>
      </c>
      <c r="F36" s="37">
        <f>F11*$P$4</f>
        <v>6054.0871625030313</v>
      </c>
      <c r="G36" s="38">
        <f t="shared" si="15"/>
        <v>1.2528121819727158E-3</v>
      </c>
      <c r="H36" s="37">
        <f t="shared" si="10"/>
        <v>3151.7779877061175</v>
      </c>
      <c r="I36" s="38">
        <f t="shared" si="11"/>
        <v>6.4092571695795208E-4</v>
      </c>
      <c r="J36" s="37">
        <f t="shared" si="16"/>
        <v>4776.7700400000003</v>
      </c>
      <c r="K36" s="38">
        <f t="shared" si="12"/>
        <v>9.4639810519992103E-4</v>
      </c>
      <c r="L36" s="178">
        <f t="shared" si="17"/>
        <v>-0.18683300766204142</v>
      </c>
    </row>
    <row r="37" spans="1:12" x14ac:dyDescent="0.15">
      <c r="A37" s="33" t="s">
        <v>33</v>
      </c>
      <c r="B37" s="37">
        <f t="shared" si="7"/>
        <v>0</v>
      </c>
      <c r="C37" s="38">
        <f t="shared" si="13"/>
        <v>0</v>
      </c>
      <c r="D37" s="37">
        <f t="shared" si="8"/>
        <v>3.5633384881647268</v>
      </c>
      <c r="E37" s="38">
        <f t="shared" si="14"/>
        <v>7.6592751955916809E-7</v>
      </c>
      <c r="F37" s="37">
        <f t="shared" si="9"/>
        <v>131.19010315871006</v>
      </c>
      <c r="G37" s="38">
        <f t="shared" si="15"/>
        <v>2.7148033217866136E-5</v>
      </c>
      <c r="H37" s="37">
        <f t="shared" si="10"/>
        <v>0</v>
      </c>
      <c r="I37" s="38">
        <f t="shared" si="11"/>
        <v>0</v>
      </c>
      <c r="J37" s="37">
        <f t="shared" si="16"/>
        <v>0</v>
      </c>
      <c r="K37" s="38">
        <f t="shared" si="12"/>
        <v>0</v>
      </c>
      <c r="L37" s="178">
        <v>0</v>
      </c>
    </row>
    <row r="38" spans="1:12" x14ac:dyDescent="0.15">
      <c r="A38" s="33" t="s">
        <v>34</v>
      </c>
      <c r="B38" s="37">
        <f t="shared" si="7"/>
        <v>42962.07516143495</v>
      </c>
      <c r="C38" s="38">
        <f t="shared" si="13"/>
        <v>9.1943610241271914E-3</v>
      </c>
      <c r="D38" s="37">
        <f t="shared" si="8"/>
        <v>83882.964706611383</v>
      </c>
      <c r="E38" s="38">
        <f t="shared" si="14"/>
        <v>1.8030358694353151E-2</v>
      </c>
      <c r="F38" s="37">
        <f t="shared" si="9"/>
        <v>62866.101122239714</v>
      </c>
      <c r="G38" s="38">
        <f t="shared" si="15"/>
        <v>1.3009296893985889E-2</v>
      </c>
      <c r="H38" s="37">
        <f t="shared" si="10"/>
        <v>22556.674101591558</v>
      </c>
      <c r="I38" s="38">
        <f t="shared" si="11"/>
        <v>4.5869831495559876E-3</v>
      </c>
      <c r="J38" s="37">
        <f t="shared" si="16"/>
        <v>43012.998970000001</v>
      </c>
      <c r="K38" s="38">
        <f t="shared" si="12"/>
        <v>8.5219552926550663E-3</v>
      </c>
      <c r="L38" s="178">
        <f t="shared" si="17"/>
        <v>1.1853200380497995E-3</v>
      </c>
    </row>
    <row r="39" spans="1:12" x14ac:dyDescent="0.15">
      <c r="A39" s="33" t="s">
        <v>44</v>
      </c>
      <c r="B39" s="37">
        <f t="shared" si="7"/>
        <v>2528.4111158130186</v>
      </c>
      <c r="C39" s="38">
        <f t="shared" si="13"/>
        <v>5.4110804771062397E-4</v>
      </c>
      <c r="D39" s="37">
        <f t="shared" si="8"/>
        <v>3491.1808837793915</v>
      </c>
      <c r="E39" s="38">
        <f t="shared" si="14"/>
        <v>7.5041748728809504E-4</v>
      </c>
      <c r="F39" s="37">
        <f t="shared" si="9"/>
        <v>10430.537712844533</v>
      </c>
      <c r="G39" s="38">
        <f t="shared" si="15"/>
        <v>2.1584599561290038E-3</v>
      </c>
      <c r="H39" s="37">
        <f t="shared" si="10"/>
        <v>3426.8419240498474</v>
      </c>
      <c r="I39" s="38">
        <f t="shared" si="11"/>
        <v>6.968609862878488E-4</v>
      </c>
      <c r="J39" s="37">
        <f t="shared" si="16"/>
        <v>1936.6000000000001</v>
      </c>
      <c r="K39" s="38">
        <f t="shared" si="12"/>
        <v>3.8368909434253757E-4</v>
      </c>
      <c r="L39" s="178">
        <f t="shared" si="17"/>
        <v>-0.23406443363255017</v>
      </c>
    </row>
    <row r="40" spans="1:12" x14ac:dyDescent="0.15">
      <c r="A40" s="33" t="s">
        <v>36</v>
      </c>
      <c r="B40" s="37">
        <f t="shared" si="7"/>
        <v>9121.3752323665885</v>
      </c>
      <c r="C40" s="38">
        <f t="shared" si="13"/>
        <v>1.952075559846149E-3</v>
      </c>
      <c r="D40" s="37">
        <f t="shared" si="8"/>
        <v>11794.615575326954</v>
      </c>
      <c r="E40" s="38">
        <f t="shared" si="14"/>
        <v>2.5352126051928657E-3</v>
      </c>
      <c r="F40" s="37">
        <f t="shared" si="9"/>
        <v>4944.5023377102971</v>
      </c>
      <c r="G40" s="38">
        <f t="shared" si="15"/>
        <v>1.0231984766989931E-3</v>
      </c>
      <c r="H40" s="37">
        <f t="shared" si="10"/>
        <v>10692.500611803529</v>
      </c>
      <c r="I40" s="38">
        <f t="shared" si="11"/>
        <v>2.1743595670205324E-3</v>
      </c>
      <c r="J40" s="37">
        <f t="shared" si="16"/>
        <v>10340.868499999999</v>
      </c>
      <c r="K40" s="38">
        <f t="shared" si="12"/>
        <v>2.0487857427864682E-3</v>
      </c>
      <c r="L40" s="178">
        <f t="shared" si="17"/>
        <v>0.13369620660995504</v>
      </c>
    </row>
    <row r="41" spans="1:12" ht="14" thickBot="1" x14ac:dyDescent="0.2">
      <c r="A41" s="33" t="s">
        <v>152</v>
      </c>
      <c r="B41" s="37">
        <f t="shared" si="7"/>
        <v>462149.22379192041</v>
      </c>
      <c r="C41" s="38">
        <f t="shared" si="13"/>
        <v>9.890506439915514E-2</v>
      </c>
      <c r="D41" s="37">
        <f t="shared" si="8"/>
        <v>449007.0641472282</v>
      </c>
      <c r="E41" s="38">
        <f t="shared" si="14"/>
        <v>9.6512545201384345E-2</v>
      </c>
      <c r="F41" s="37">
        <f t="shared" si="9"/>
        <v>461945.00584457326</v>
      </c>
      <c r="G41" s="38">
        <f t="shared" si="15"/>
        <v>9.5593326489912256E-2</v>
      </c>
      <c r="H41" s="37">
        <f t="shared" si="10"/>
        <v>472119.63670881948</v>
      </c>
      <c r="I41" s="38">
        <f t="shared" si="11"/>
        <v>9.6007275203973813E-2</v>
      </c>
      <c r="J41" s="37">
        <f t="shared" si="16"/>
        <v>482281.54677000002</v>
      </c>
      <c r="K41" s="38">
        <f t="shared" si="12"/>
        <v>9.5552086077816512E-2</v>
      </c>
      <c r="L41" s="178">
        <f t="shared" si="17"/>
        <v>4.3562386219962695E-2</v>
      </c>
    </row>
    <row r="42" spans="1:12" ht="14" thickBot="1" x14ac:dyDescent="0.2">
      <c r="A42" s="39" t="s">
        <v>18</v>
      </c>
      <c r="B42" s="40">
        <f>SUM(B28:B41)</f>
        <v>4672654.7988160262</v>
      </c>
      <c r="C42" s="41">
        <f t="shared" si="13"/>
        <v>1</v>
      </c>
      <c r="D42" s="40">
        <f>SUM(D28:D41)</f>
        <v>4652318.1334646614</v>
      </c>
      <c r="E42" s="41">
        <f t="shared" si="14"/>
        <v>1</v>
      </c>
      <c r="F42" s="40">
        <f>SUM(F28:F41)</f>
        <v>4832398.0638263617</v>
      </c>
      <c r="G42" s="41">
        <f t="shared" si="15"/>
        <v>1</v>
      </c>
      <c r="H42" s="40">
        <f>SUM(H28:H41)</f>
        <v>4917540.214590718</v>
      </c>
      <c r="I42" s="41">
        <f t="shared" si="11"/>
        <v>1</v>
      </c>
      <c r="J42" s="40">
        <f>SUM(J28:J41)</f>
        <v>5047315.7265999978</v>
      </c>
      <c r="K42" s="41">
        <f t="shared" si="12"/>
        <v>1</v>
      </c>
      <c r="L42" s="179">
        <f>(J42-B42)/B42</f>
        <v>8.0181597810072461E-2</v>
      </c>
    </row>
    <row r="44" spans="1:12" ht="13.25" customHeight="1" x14ac:dyDescent="0.15">
      <c r="A44" s="230" t="s">
        <v>154</v>
      </c>
      <c r="B44" s="230"/>
      <c r="C44" s="230"/>
      <c r="D44" s="230"/>
      <c r="E44" s="230"/>
      <c r="F44" s="230"/>
      <c r="G44" s="230"/>
      <c r="H44" s="230"/>
      <c r="I44" s="230"/>
      <c r="J44" s="230"/>
      <c r="K44" s="230"/>
      <c r="L44" s="230"/>
    </row>
    <row r="45" spans="1:12" x14ac:dyDescent="0.15">
      <c r="A45" s="230"/>
      <c r="B45" s="230"/>
      <c r="C45" s="230"/>
      <c r="D45" s="230"/>
      <c r="E45" s="230"/>
      <c r="F45" s="230"/>
      <c r="G45" s="230"/>
      <c r="H45" s="230"/>
      <c r="I45" s="230"/>
      <c r="J45" s="230"/>
      <c r="K45" s="230"/>
      <c r="L45" s="230"/>
    </row>
    <row r="46" spans="1:12" ht="12.75" customHeight="1" x14ac:dyDescent="0.15">
      <c r="A46" s="257" t="s">
        <v>166</v>
      </c>
      <c r="B46" s="257"/>
      <c r="C46" s="257"/>
      <c r="D46" s="257"/>
      <c r="E46" s="257"/>
      <c r="F46" s="257"/>
      <c r="G46" s="257"/>
      <c r="H46" s="257"/>
      <c r="I46" s="257"/>
      <c r="J46" s="257"/>
      <c r="K46" s="257"/>
      <c r="L46" s="257"/>
    </row>
    <row r="47" spans="1:12" x14ac:dyDescent="0.15">
      <c r="A47" s="257"/>
      <c r="B47" s="257"/>
      <c r="C47" s="257"/>
      <c r="D47" s="257"/>
      <c r="E47" s="257"/>
      <c r="F47" s="257"/>
      <c r="G47" s="257"/>
      <c r="H47" s="257"/>
      <c r="I47" s="257"/>
      <c r="J47" s="257"/>
      <c r="K47" s="257"/>
      <c r="L47" s="257"/>
    </row>
    <row r="48" spans="1:12" x14ac:dyDescent="0.15">
      <c r="A48" s="208"/>
      <c r="B48" s="208"/>
      <c r="C48" s="208"/>
      <c r="D48" s="208"/>
      <c r="E48" s="208"/>
      <c r="F48" s="208"/>
      <c r="G48" s="208"/>
      <c r="H48" s="208"/>
      <c r="I48" s="208"/>
      <c r="J48" s="208"/>
      <c r="K48" s="208"/>
      <c r="L48" s="208"/>
    </row>
    <row r="66" spans="1:7" x14ac:dyDescent="0.15">
      <c r="A66" s="111"/>
      <c r="B66" s="111"/>
      <c r="C66" s="111"/>
      <c r="D66" s="111"/>
      <c r="E66" s="112"/>
      <c r="F66" s="112"/>
      <c r="G66" s="112"/>
    </row>
    <row r="67" spans="1:7" x14ac:dyDescent="0.15">
      <c r="A67" s="111"/>
      <c r="B67" s="111"/>
    </row>
    <row r="68" spans="1:7" x14ac:dyDescent="0.15">
      <c r="A68" s="111"/>
      <c r="B68" s="111"/>
    </row>
    <row r="70" spans="1:7" x14ac:dyDescent="0.15">
      <c r="C70" s="113"/>
      <c r="D70" s="113"/>
      <c r="E70" s="114"/>
      <c r="F70" s="114"/>
      <c r="G70" s="114"/>
    </row>
    <row r="71" spans="1:7" x14ac:dyDescent="0.15">
      <c r="C71" s="113"/>
      <c r="D71" s="113"/>
      <c r="E71" s="114"/>
      <c r="F71" s="114"/>
      <c r="G71" s="114"/>
    </row>
    <row r="72" spans="1:7" x14ac:dyDescent="0.15">
      <c r="C72" s="113"/>
      <c r="D72" s="113"/>
      <c r="E72" s="114"/>
      <c r="F72" s="114"/>
      <c r="G72" s="114"/>
    </row>
    <row r="73" spans="1:7" x14ac:dyDescent="0.15">
      <c r="C73" s="115"/>
      <c r="D73" s="115"/>
      <c r="E73" s="116"/>
      <c r="F73" s="116"/>
      <c r="G73" s="116"/>
    </row>
    <row r="74" spans="1:7" ht="7.5" customHeight="1" x14ac:dyDescent="0.15"/>
    <row r="75" spans="1:7" x14ac:dyDescent="0.15">
      <c r="A75" s="117"/>
      <c r="B75" s="117"/>
    </row>
    <row r="82" spans="1:2" x14ac:dyDescent="0.15">
      <c r="A82" s="117"/>
      <c r="B82" s="117"/>
    </row>
    <row r="85" spans="1:2" x14ac:dyDescent="0.15">
      <c r="A85" s="117"/>
      <c r="B85" s="117"/>
    </row>
    <row r="91" spans="1:2" x14ac:dyDescent="0.15">
      <c r="A91" s="117"/>
      <c r="B91" s="117"/>
    </row>
    <row r="98" spans="1:2" x14ac:dyDescent="0.15">
      <c r="A98" s="117"/>
      <c r="B98" s="117"/>
    </row>
    <row r="104" spans="1:2" x14ac:dyDescent="0.15">
      <c r="A104" s="117"/>
      <c r="B104" s="117"/>
    </row>
    <row r="111" spans="1:2" x14ac:dyDescent="0.15">
      <c r="A111" s="117"/>
      <c r="B111" s="117"/>
    </row>
    <row r="121" spans="1:2" x14ac:dyDescent="0.15">
      <c r="A121" s="117"/>
      <c r="B121" s="117"/>
    </row>
  </sheetData>
  <sheetProtection sheet="1" objects="1" scenarios="1"/>
  <mergeCells count="20">
    <mergeCell ref="A46:L47"/>
    <mergeCell ref="A44:L45"/>
    <mergeCell ref="A1:K1"/>
    <mergeCell ref="M1:R1"/>
    <mergeCell ref="B2:C2"/>
    <mergeCell ref="D2:E2"/>
    <mergeCell ref="F2:G2"/>
    <mergeCell ref="H2:I2"/>
    <mergeCell ref="J2:K2"/>
    <mergeCell ref="A21:L21"/>
    <mergeCell ref="A22:L22"/>
    <mergeCell ref="A23:L23"/>
    <mergeCell ref="A24:L24"/>
    <mergeCell ref="A25:A27"/>
    <mergeCell ref="B25:C27"/>
    <mergeCell ref="D25:E27"/>
    <mergeCell ref="F25:G27"/>
    <mergeCell ref="H25:I27"/>
    <mergeCell ref="J25:K27"/>
    <mergeCell ref="L25:L27"/>
  </mergeCells>
  <printOptions horizontalCentered="1"/>
  <pageMargins left="0.25" right="0.25" top="0.75"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F5-A18A-482A-920A-2F1330F3655D}">
  <sheetPr>
    <pageSetUpPr fitToPage="1"/>
  </sheetPr>
  <dimension ref="A1:M126"/>
  <sheetViews>
    <sheetView zoomScaleNormal="100" workbookViewId="0">
      <selection activeCell="A16" sqref="A16:F68"/>
    </sheetView>
  </sheetViews>
  <sheetFormatPr baseColWidth="10" defaultColWidth="9.1640625" defaultRowHeight="13" x14ac:dyDescent="0.15"/>
  <cols>
    <col min="1" max="1" width="25.83203125" style="71" customWidth="1"/>
    <col min="2" max="3" width="11.33203125" style="71" customWidth="1"/>
    <col min="4" max="4" width="11.33203125" style="99" customWidth="1"/>
    <col min="5" max="7" width="11.33203125" style="71" customWidth="1"/>
    <col min="8" max="8" width="16.5" style="71" customWidth="1"/>
    <col min="9" max="13" width="11.83203125" style="71" customWidth="1"/>
    <col min="14" max="16384" width="9.1640625" style="71"/>
  </cols>
  <sheetData>
    <row r="1" spans="1:13" ht="24" thickBot="1" x14ac:dyDescent="0.3">
      <c r="A1" s="267" t="s">
        <v>158</v>
      </c>
      <c r="B1" s="268"/>
      <c r="C1" s="268"/>
      <c r="D1" s="268"/>
      <c r="E1" s="268"/>
      <c r="F1" s="269"/>
      <c r="H1" s="258" t="s">
        <v>151</v>
      </c>
      <c r="I1" s="259"/>
      <c r="J1" s="259"/>
      <c r="K1" s="259"/>
      <c r="L1" s="259"/>
      <c r="M1" s="260"/>
    </row>
    <row r="2" spans="1:13" ht="22" thickBot="1" x14ac:dyDescent="0.3">
      <c r="A2" s="72"/>
      <c r="B2" s="73" t="str">
        <f>'Table 5'!B4</f>
        <v>FY2018</v>
      </c>
      <c r="C2" s="73" t="str">
        <f>'Table 5'!C4</f>
        <v>FY2019</v>
      </c>
      <c r="D2" s="74" t="str">
        <f>'Table 5'!D4</f>
        <v>FY2020</v>
      </c>
      <c r="E2" s="74" t="str">
        <f>'Table 5'!E4</f>
        <v>FY2021</v>
      </c>
      <c r="F2" s="74" t="str">
        <f>'Table 5'!F4</f>
        <v>FY2022</v>
      </c>
      <c r="H2" s="75"/>
      <c r="I2" s="76" t="str">
        <f>'Table 5'!K2</f>
        <v>FY2018</v>
      </c>
      <c r="J2" s="76" t="str">
        <f>'Table 5'!L2</f>
        <v>FY2019</v>
      </c>
      <c r="K2" s="76" t="str">
        <f>'Table 5'!M2</f>
        <v>FY2020</v>
      </c>
      <c r="L2" s="76" t="str">
        <f>'Table 5'!N2</f>
        <v>FY2021</v>
      </c>
      <c r="M2" s="77" t="str">
        <f>'Table 5'!O2</f>
        <v>FY2022</v>
      </c>
    </row>
    <row r="3" spans="1:13" ht="16" x14ac:dyDescent="0.2">
      <c r="A3" s="78" t="s">
        <v>129</v>
      </c>
      <c r="B3" s="79">
        <v>1366918.3</v>
      </c>
      <c r="C3" s="79">
        <v>1412355.1310399999</v>
      </c>
      <c r="D3" s="79">
        <v>1480665.1989690694</v>
      </c>
      <c r="E3" s="79">
        <f>'Table 4'!B15</f>
        <v>1472436.4274237035</v>
      </c>
      <c r="F3" s="80">
        <f>'Table 4'!C15</f>
        <v>1527787.7603415425</v>
      </c>
      <c r="H3" s="81" t="s">
        <v>150</v>
      </c>
      <c r="I3" s="82">
        <f>'Table 5'!K3</f>
        <v>248.12625</v>
      </c>
      <c r="J3" s="82">
        <f>'Table 5'!L3</f>
        <v>253.26833333333332</v>
      </c>
      <c r="K3" s="82">
        <f>'Table 5'!M3</f>
        <v>257.23000000000008</v>
      </c>
      <c r="L3" s="82">
        <f>'Table 5'!N3</f>
        <v>263.15066666666667</v>
      </c>
      <c r="M3" s="83">
        <f>'Table 5'!O3</f>
        <v>282.02524999999997</v>
      </c>
    </row>
    <row r="4" spans="1:13" ht="17" thickBot="1" x14ac:dyDescent="0.25">
      <c r="A4" s="84" t="s">
        <v>128</v>
      </c>
      <c r="B4" s="85">
        <v>136224.20000000001</v>
      </c>
      <c r="C4" s="85">
        <v>140697.37682</v>
      </c>
      <c r="D4" s="85">
        <v>149157.41141</v>
      </c>
      <c r="E4" s="85">
        <f>'Table 4'!B21</f>
        <v>156196.34449189907</v>
      </c>
      <c r="F4" s="86">
        <f>'Table 4'!C21</f>
        <v>169817.77604102192</v>
      </c>
      <c r="H4" s="87" t="s">
        <v>149</v>
      </c>
      <c r="I4" s="88">
        <f>M3/I3</f>
        <v>1.1366199666500421</v>
      </c>
      <c r="J4" s="88">
        <f>M3/J3</f>
        <v>1.1135432775514771</v>
      </c>
      <c r="K4" s="88">
        <f>M3/K3</f>
        <v>1.0963933056019901</v>
      </c>
      <c r="L4" s="88">
        <f>M3/L3</f>
        <v>1.0717253867239553</v>
      </c>
      <c r="M4" s="89">
        <f>M3/M3</f>
        <v>1</v>
      </c>
    </row>
    <row r="5" spans="1:13" x14ac:dyDescent="0.15">
      <c r="A5" s="84" t="s">
        <v>127</v>
      </c>
      <c r="B5" s="85">
        <v>68549.2</v>
      </c>
      <c r="C5" s="85">
        <v>67671.631250000006</v>
      </c>
      <c r="D5" s="85">
        <v>68070.039169999989</v>
      </c>
      <c r="E5" s="85">
        <f>'Table 4'!B29</f>
        <v>67123.785033698237</v>
      </c>
      <c r="F5" s="86">
        <f>'Table 4'!C29</f>
        <v>63809.150571291757</v>
      </c>
    </row>
    <row r="6" spans="1:13" x14ac:dyDescent="0.15">
      <c r="A6" s="84" t="s">
        <v>126</v>
      </c>
      <c r="B6" s="85">
        <v>297922.40000000002</v>
      </c>
      <c r="C6" s="85">
        <v>314151.66563999996</v>
      </c>
      <c r="D6" s="85">
        <v>330451.55145000003</v>
      </c>
      <c r="E6" s="85">
        <f>'Table 4'!B36</f>
        <v>322956.15221795754</v>
      </c>
      <c r="F6" s="86">
        <f>'Table 4'!C36</f>
        <v>359977.33534940216</v>
      </c>
    </row>
    <row r="7" spans="1:13" x14ac:dyDescent="0.15">
      <c r="A7" s="84" t="s">
        <v>125</v>
      </c>
      <c r="B7" s="85">
        <v>311763.8</v>
      </c>
      <c r="C7" s="85">
        <v>324375.87484</v>
      </c>
      <c r="D7" s="85">
        <v>364306.75323000003</v>
      </c>
      <c r="E7" s="85">
        <f>'Table 4'!B45</f>
        <v>378687.25657198962</v>
      </c>
      <c r="F7" s="86">
        <f>'Table 4'!C45</f>
        <v>401105.21131113509</v>
      </c>
    </row>
    <row r="8" spans="1:13" x14ac:dyDescent="0.15">
      <c r="A8" s="84" t="s">
        <v>124</v>
      </c>
      <c r="B8" s="85">
        <v>268404.2</v>
      </c>
      <c r="C8" s="85">
        <v>281425.71963000001</v>
      </c>
      <c r="D8" s="85">
        <v>286126.86018000002</v>
      </c>
      <c r="E8" s="85">
        <f>'Table 4'!B52</f>
        <v>293162.62442130956</v>
      </c>
      <c r="F8" s="86">
        <f>'Table 4'!C52</f>
        <v>307369.23055998882</v>
      </c>
    </row>
    <row r="9" spans="1:13" x14ac:dyDescent="0.15">
      <c r="A9" s="84" t="s">
        <v>159</v>
      </c>
      <c r="B9" s="85">
        <v>443612.3</v>
      </c>
      <c r="C9" s="85">
        <v>441829.99007</v>
      </c>
      <c r="D9" s="85">
        <v>332949.66999000002</v>
      </c>
      <c r="E9" s="85">
        <f>'Table 4'!B67</f>
        <v>395597.22797944199</v>
      </c>
      <c r="F9" s="86">
        <f>'Table 4'!C67</f>
        <v>386801.45221561752</v>
      </c>
    </row>
    <row r="10" spans="1:13" x14ac:dyDescent="0.15">
      <c r="A10" s="84" t="s">
        <v>123</v>
      </c>
      <c r="B10" s="85">
        <v>499.7</v>
      </c>
      <c r="C10" s="85">
        <v>494.70799999999997</v>
      </c>
      <c r="D10" s="85">
        <v>471.64285999999998</v>
      </c>
      <c r="E10" s="85">
        <f>'Table 4'!B75</f>
        <v>562.53334000000007</v>
      </c>
      <c r="F10" s="86">
        <f>'Table 4'!C75</f>
        <v>4608.4730900000004</v>
      </c>
    </row>
    <row r="11" spans="1:13" x14ac:dyDescent="0.15">
      <c r="A11" s="84" t="s">
        <v>44</v>
      </c>
      <c r="B11" s="85">
        <v>145.6</v>
      </c>
      <c r="C11" s="85">
        <v>67.8</v>
      </c>
      <c r="D11" s="85">
        <v>1778.7632909305103</v>
      </c>
      <c r="E11" s="85">
        <f>'Table 4'!B79</f>
        <v>99.100000000081494</v>
      </c>
      <c r="F11" s="86">
        <f>'Table 4'!C79</f>
        <v>1323.3999999999999</v>
      </c>
    </row>
    <row r="12" spans="1:13" x14ac:dyDescent="0.15">
      <c r="A12" s="84" t="s">
        <v>122</v>
      </c>
      <c r="B12" s="85">
        <v>46911.7</v>
      </c>
      <c r="C12" s="85">
        <v>41578.275000000009</v>
      </c>
      <c r="D12" s="85">
        <v>44453.200000000004</v>
      </c>
      <c r="E12" s="85">
        <f>'Table 4'!B81</f>
        <v>45153.177560000004</v>
      </c>
      <c r="F12" s="86">
        <f>'Table 4'!C81</f>
        <v>44560.249000000003</v>
      </c>
    </row>
    <row r="13" spans="1:13" ht="14" thickBot="1" x14ac:dyDescent="0.2">
      <c r="A13" s="84" t="s">
        <v>25</v>
      </c>
      <c r="B13" s="85">
        <v>31731.7</v>
      </c>
      <c r="C13" s="85">
        <v>33123.39804</v>
      </c>
      <c r="D13" s="85">
        <v>34792.909800000001</v>
      </c>
      <c r="E13" s="85">
        <f>'Table 4'!B83</f>
        <v>35553.730230000001</v>
      </c>
      <c r="F13" s="86">
        <f>'Table 4'!C83</f>
        <v>35448.747439999999</v>
      </c>
    </row>
    <row r="14" spans="1:13" ht="14" thickBot="1" x14ac:dyDescent="0.2">
      <c r="A14" s="90" t="s">
        <v>18</v>
      </c>
      <c r="B14" s="91">
        <v>2972683.1000000006</v>
      </c>
      <c r="C14" s="91">
        <v>3057771.5703299996</v>
      </c>
      <c r="D14" s="91">
        <v>3093224.0003499999</v>
      </c>
      <c r="E14" s="91">
        <f>SUM(E3:E13)</f>
        <v>3167528.3592699999</v>
      </c>
      <c r="F14" s="92">
        <f>SUM(F3:F13)</f>
        <v>3302608.7859199992</v>
      </c>
    </row>
    <row r="16" spans="1:13" x14ac:dyDescent="0.15">
      <c r="A16" s="227" t="s">
        <v>130</v>
      </c>
      <c r="B16" s="227"/>
      <c r="C16" s="227"/>
      <c r="D16" s="227"/>
      <c r="E16" s="227"/>
      <c r="F16" s="227"/>
      <c r="G16" s="93"/>
      <c r="H16" s="93"/>
      <c r="I16" s="93"/>
      <c r="J16" s="93"/>
      <c r="K16" s="93"/>
      <c r="L16" s="93"/>
    </row>
    <row r="17" spans="1:12" x14ac:dyDescent="0.15">
      <c r="A17" s="227" t="s">
        <v>182</v>
      </c>
      <c r="B17" s="227"/>
      <c r="C17" s="227"/>
      <c r="D17" s="227"/>
      <c r="E17" s="227"/>
      <c r="F17" s="227"/>
      <c r="G17" s="93"/>
      <c r="H17" s="93"/>
      <c r="I17" s="93"/>
      <c r="J17" s="93"/>
      <c r="K17" s="93"/>
      <c r="L17" s="93"/>
    </row>
    <row r="18" spans="1:12" x14ac:dyDescent="0.15">
      <c r="A18" s="227" t="s">
        <v>48</v>
      </c>
      <c r="B18" s="227"/>
      <c r="C18" s="227"/>
      <c r="D18" s="227"/>
      <c r="E18" s="227"/>
      <c r="F18" s="227"/>
      <c r="G18" s="93"/>
      <c r="H18" s="93"/>
      <c r="I18" s="93"/>
      <c r="J18" s="93"/>
      <c r="K18" s="93"/>
      <c r="L18" s="93"/>
    </row>
    <row r="19" spans="1:12" ht="14" thickBot="1" x14ac:dyDescent="0.2">
      <c r="A19" s="228" t="s">
        <v>0</v>
      </c>
      <c r="B19" s="228"/>
      <c r="C19" s="228"/>
      <c r="D19" s="228"/>
      <c r="E19" s="228"/>
      <c r="F19" s="228"/>
      <c r="G19" s="94"/>
      <c r="H19" s="94"/>
      <c r="I19" s="94"/>
      <c r="J19" s="94"/>
      <c r="K19" s="94"/>
      <c r="L19" s="94"/>
    </row>
    <row r="20" spans="1:12" x14ac:dyDescent="0.15">
      <c r="A20" s="229" t="s">
        <v>1</v>
      </c>
      <c r="B20" s="274" t="str">
        <f>B2</f>
        <v>FY2018</v>
      </c>
      <c r="C20" s="274" t="str">
        <f t="shared" ref="C20:F20" si="0">C2</f>
        <v>FY2019</v>
      </c>
      <c r="D20" s="274" t="str">
        <f t="shared" si="0"/>
        <v>FY2020</v>
      </c>
      <c r="E20" s="274" t="str">
        <f t="shared" si="0"/>
        <v>FY2021</v>
      </c>
      <c r="F20" s="274" t="str">
        <f t="shared" si="0"/>
        <v>FY2022</v>
      </c>
    </row>
    <row r="21" spans="1:12" x14ac:dyDescent="0.15">
      <c r="A21" s="229"/>
      <c r="B21" s="255"/>
      <c r="C21" s="255"/>
      <c r="D21" s="255"/>
      <c r="E21" s="255"/>
      <c r="F21" s="255"/>
    </row>
    <row r="22" spans="1:12" ht="14" thickBot="1" x14ac:dyDescent="0.2">
      <c r="A22" s="229"/>
      <c r="B22" s="256"/>
      <c r="C22" s="256"/>
      <c r="D22" s="256"/>
      <c r="E22" s="256"/>
      <c r="F22" s="256"/>
    </row>
    <row r="23" spans="1:12" x14ac:dyDescent="0.15">
      <c r="A23" s="30" t="s">
        <v>129</v>
      </c>
      <c r="B23" s="31">
        <f t="shared" ref="B23:B33" si="1">B3*$I$4</f>
        <v>1553666.6325593323</v>
      </c>
      <c r="C23" s="31">
        <f t="shared" ref="C23:C33" si="2">C3*$J$4</f>
        <v>1572718.5616849274</v>
      </c>
      <c r="D23" s="31">
        <f>D3*$K$4</f>
        <v>1623391.4119875263</v>
      </c>
      <c r="E23" s="31">
        <f t="shared" ref="E23:E33" si="3">E3*$L$4</f>
        <v>1578047.4996071078</v>
      </c>
      <c r="F23" s="95">
        <f t="shared" ref="F23:F33" si="4">F3*$M$4</f>
        <v>1527787.7603415425</v>
      </c>
    </row>
    <row r="24" spans="1:12" x14ac:dyDescent="0.15">
      <c r="A24" s="33" t="s">
        <v>128</v>
      </c>
      <c r="B24" s="34">
        <f t="shared" si="1"/>
        <v>154835.14566092868</v>
      </c>
      <c r="C24" s="34">
        <f t="shared" si="2"/>
        <v>156672.61812703803</v>
      </c>
      <c r="D24" s="34">
        <f t="shared" ref="D24:D33" si="5">D4*$K$4</f>
        <v>163535.1873508459</v>
      </c>
      <c r="E24" s="34">
        <f t="shared" si="3"/>
        <v>167399.58770544868</v>
      </c>
      <c r="F24" s="96">
        <f t="shared" si="4"/>
        <v>169817.77604102192</v>
      </c>
    </row>
    <row r="25" spans="1:12" x14ac:dyDescent="0.15">
      <c r="A25" s="36" t="s">
        <v>127</v>
      </c>
      <c r="B25" s="34">
        <f t="shared" si="1"/>
        <v>77914.389417887054</v>
      </c>
      <c r="C25" s="34">
        <f t="shared" si="2"/>
        <v>75355.290059379971</v>
      </c>
      <c r="D25" s="34">
        <f t="shared" si="5"/>
        <v>74631.535258053234</v>
      </c>
      <c r="E25" s="34">
        <f t="shared" si="3"/>
        <v>71938.264473615884</v>
      </c>
      <c r="F25" s="96">
        <f t="shared" si="4"/>
        <v>63809.150571291757</v>
      </c>
    </row>
    <row r="26" spans="1:12" x14ac:dyDescent="0.15">
      <c r="A26" s="36" t="s">
        <v>126</v>
      </c>
      <c r="B26" s="37">
        <f t="shared" si="1"/>
        <v>338624.54835230054</v>
      </c>
      <c r="C26" s="37">
        <f t="shared" si="2"/>
        <v>349821.47540502128</v>
      </c>
      <c r="D26" s="37">
        <f t="shared" si="5"/>
        <v>362304.86883557163</v>
      </c>
      <c r="E26" s="37">
        <f t="shared" si="3"/>
        <v>346120.30713067111</v>
      </c>
      <c r="F26" s="97">
        <f t="shared" si="4"/>
        <v>359977.33534940216</v>
      </c>
    </row>
    <row r="27" spans="1:12" x14ac:dyDescent="0.15">
      <c r="A27" s="33" t="s">
        <v>125</v>
      </c>
      <c r="B27" s="37">
        <f t="shared" si="1"/>
        <v>354356.95995869039</v>
      </c>
      <c r="C27" s="37">
        <f t="shared" si="2"/>
        <v>361206.57482796133</v>
      </c>
      <c r="D27" s="37">
        <f t="shared" si="5"/>
        <v>399423.4854269682</v>
      </c>
      <c r="E27" s="37">
        <f t="shared" si="3"/>
        <v>405848.74649704929</v>
      </c>
      <c r="F27" s="97">
        <f t="shared" si="4"/>
        <v>401105.21131113509</v>
      </c>
    </row>
    <row r="28" spans="1:12" x14ac:dyDescent="0.15">
      <c r="A28" s="33" t="s">
        <v>124</v>
      </c>
      <c r="B28" s="37">
        <f t="shared" si="1"/>
        <v>305073.57285273122</v>
      </c>
      <c r="C28" s="37">
        <f t="shared" si="2"/>
        <v>313379.71822407329</v>
      </c>
      <c r="D28" s="37">
        <f t="shared" si="5"/>
        <v>313707.57405426865</v>
      </c>
      <c r="E28" s="37">
        <f t="shared" si="3"/>
        <v>314189.82703093765</v>
      </c>
      <c r="F28" s="97">
        <f t="shared" si="4"/>
        <v>307369.23055998882</v>
      </c>
    </row>
    <row r="29" spans="1:12" x14ac:dyDescent="0.15">
      <c r="A29" s="33" t="s">
        <v>159</v>
      </c>
      <c r="B29" s="37">
        <f t="shared" si="1"/>
        <v>504218.59763154841</v>
      </c>
      <c r="C29" s="37">
        <f t="shared" si="2"/>
        <v>491996.81526308437</v>
      </c>
      <c r="D29" s="37">
        <f t="shared" si="5"/>
        <v>365043.78927942785</v>
      </c>
      <c r="E29" s="37">
        <f t="shared" si="3"/>
        <v>423971.59214319219</v>
      </c>
      <c r="F29" s="97">
        <f t="shared" si="4"/>
        <v>386801.45221561752</v>
      </c>
    </row>
    <row r="30" spans="1:12" x14ac:dyDescent="0.15">
      <c r="A30" s="33" t="s">
        <v>123</v>
      </c>
      <c r="B30" s="37">
        <f t="shared" si="1"/>
        <v>567.96899733502596</v>
      </c>
      <c r="C30" s="37">
        <f t="shared" si="2"/>
        <v>550.87876775093605</v>
      </c>
      <c r="D30" s="37">
        <f t="shared" si="5"/>
        <v>517.10607433897667</v>
      </c>
      <c r="E30" s="37">
        <f t="shared" si="3"/>
        <v>602.88126135661832</v>
      </c>
      <c r="F30" s="97">
        <f t="shared" si="4"/>
        <v>4608.4730900000004</v>
      </c>
    </row>
    <row r="31" spans="1:12" x14ac:dyDescent="0.15">
      <c r="A31" s="33" t="s">
        <v>44</v>
      </c>
      <c r="B31" s="37">
        <f t="shared" si="1"/>
        <v>165.49186714424613</v>
      </c>
      <c r="C31" s="37">
        <f t="shared" si="2"/>
        <v>75.498234217990145</v>
      </c>
      <c r="D31" s="37">
        <f t="shared" si="5"/>
        <v>1950.2241644267765</v>
      </c>
      <c r="E31" s="37">
        <f t="shared" si="3"/>
        <v>106.20798582443132</v>
      </c>
      <c r="F31" s="97">
        <f t="shared" si="4"/>
        <v>1323.3999999999999</v>
      </c>
    </row>
    <row r="32" spans="1:12" x14ac:dyDescent="0.15">
      <c r="A32" s="33" t="s">
        <v>122</v>
      </c>
      <c r="B32" s="37">
        <f t="shared" si="1"/>
        <v>53320.774889496774</v>
      </c>
      <c r="C32" s="37">
        <f t="shared" si="2"/>
        <v>46299.208618436649</v>
      </c>
      <c r="D32" s="37">
        <f t="shared" si="5"/>
        <v>48738.19089258639</v>
      </c>
      <c r="E32" s="37">
        <f t="shared" si="3"/>
        <v>48391.806682306429</v>
      </c>
      <c r="F32" s="97">
        <f t="shared" si="4"/>
        <v>44560.249000000003</v>
      </c>
    </row>
    <row r="33" spans="1:6" ht="14" thickBot="1" x14ac:dyDescent="0.2">
      <c r="A33" s="33" t="s">
        <v>25</v>
      </c>
      <c r="B33" s="37">
        <f t="shared" si="1"/>
        <v>36066.883795749141</v>
      </c>
      <c r="C33" s="37">
        <f t="shared" si="2"/>
        <v>36884.33721710377</v>
      </c>
      <c r="D33" s="37">
        <f t="shared" si="5"/>
        <v>38146.713387133881</v>
      </c>
      <c r="E33" s="37">
        <f t="shared" si="3"/>
        <v>38103.835280225932</v>
      </c>
      <c r="F33" s="97">
        <f t="shared" si="4"/>
        <v>35448.747439999999</v>
      </c>
    </row>
    <row r="34" spans="1:6" ht="14" thickBot="1" x14ac:dyDescent="0.2">
      <c r="A34" s="39" t="s">
        <v>18</v>
      </c>
      <c r="B34" s="40">
        <f>SUM(B23:B33)</f>
        <v>3378810.9659831431</v>
      </c>
      <c r="C34" s="40">
        <f>SUM(C23:C33)</f>
        <v>3404960.9764289944</v>
      </c>
      <c r="D34" s="40">
        <f>SUM(D23:D33)</f>
        <v>3391390.0867111478</v>
      </c>
      <c r="E34" s="40">
        <f>SUM(E23:E33)</f>
        <v>3394720.5557977366</v>
      </c>
      <c r="F34" s="98">
        <f>SUM(F23:F33)</f>
        <v>3302608.7859199992</v>
      </c>
    </row>
    <row r="35" spans="1:6" ht="14" thickBot="1" x14ac:dyDescent="0.2"/>
    <row r="36" spans="1:6" x14ac:dyDescent="0.15">
      <c r="A36" s="273" t="s">
        <v>183</v>
      </c>
      <c r="B36" s="254" t="str">
        <f>B20</f>
        <v>FY2018</v>
      </c>
      <c r="C36" s="254" t="str">
        <f t="shared" ref="C36:F36" si="6">C20</f>
        <v>FY2019</v>
      </c>
      <c r="D36" s="254" t="str">
        <f t="shared" si="6"/>
        <v>FY2020</v>
      </c>
      <c r="E36" s="254" t="str">
        <f t="shared" si="6"/>
        <v>FY2021</v>
      </c>
      <c r="F36" s="254" t="str">
        <f t="shared" si="6"/>
        <v>FY2022</v>
      </c>
    </row>
    <row r="37" spans="1:6" x14ac:dyDescent="0.15">
      <c r="A37" s="273"/>
      <c r="B37" s="255"/>
      <c r="C37" s="255"/>
      <c r="D37" s="255"/>
      <c r="E37" s="255"/>
      <c r="F37" s="255"/>
    </row>
    <row r="38" spans="1:6" ht="14" thickBot="1" x14ac:dyDescent="0.2">
      <c r="A38" s="273"/>
      <c r="B38" s="256"/>
      <c r="C38" s="256"/>
      <c r="D38" s="256"/>
      <c r="E38" s="256"/>
      <c r="F38" s="256"/>
    </row>
    <row r="39" spans="1:6" x14ac:dyDescent="0.15">
      <c r="A39" s="30" t="s">
        <v>129</v>
      </c>
      <c r="B39" s="31">
        <f>B23-$B$23</f>
        <v>0</v>
      </c>
      <c r="C39" s="31">
        <f>C23-$B$23</f>
        <v>19051.929125595139</v>
      </c>
      <c r="D39" s="31">
        <f>D23-$B$23</f>
        <v>69724.779428194044</v>
      </c>
      <c r="E39" s="31">
        <f>E23-$B$23</f>
        <v>24380.867047775537</v>
      </c>
      <c r="F39" s="95">
        <f>F23-$B$23</f>
        <v>-25878.872217789758</v>
      </c>
    </row>
    <row r="40" spans="1:6" x14ac:dyDescent="0.15">
      <c r="A40" s="33" t="s">
        <v>128</v>
      </c>
      <c r="B40" s="34">
        <f>B24-$B$24</f>
        <v>0</v>
      </c>
      <c r="C40" s="34">
        <f>C24-$B$24</f>
        <v>1837.4724661093496</v>
      </c>
      <c r="D40" s="34">
        <f>D24-$B$24</f>
        <v>8700.0416899172124</v>
      </c>
      <c r="E40" s="34">
        <f>E24-$B$24</f>
        <v>12564.442044519994</v>
      </c>
      <c r="F40" s="96">
        <f>F24-$B$24</f>
        <v>14982.630380093236</v>
      </c>
    </row>
    <row r="41" spans="1:6" x14ac:dyDescent="0.15">
      <c r="A41" s="36" t="s">
        <v>127</v>
      </c>
      <c r="B41" s="34">
        <f>B25-$B$25</f>
        <v>0</v>
      </c>
      <c r="C41" s="34">
        <f>C25-$B$25</f>
        <v>-2559.0993585070828</v>
      </c>
      <c r="D41" s="34">
        <f>D25-$B$25</f>
        <v>-3282.8541598338197</v>
      </c>
      <c r="E41" s="34">
        <f>E25-$B$25</f>
        <v>-5976.1249442711705</v>
      </c>
      <c r="F41" s="96">
        <f>F25-$B$25</f>
        <v>-14105.238846595297</v>
      </c>
    </row>
    <row r="42" spans="1:6" x14ac:dyDescent="0.15">
      <c r="A42" s="36" t="s">
        <v>126</v>
      </c>
      <c r="B42" s="37">
        <f>B26-$B$26</f>
        <v>0</v>
      </c>
      <c r="C42" s="37">
        <f>C26-$B$26</f>
        <v>11196.927052720741</v>
      </c>
      <c r="D42" s="37">
        <f>D26-$B$26</f>
        <v>23680.320483271091</v>
      </c>
      <c r="E42" s="37">
        <f>E26-$B$26</f>
        <v>7495.7587783705676</v>
      </c>
      <c r="F42" s="97">
        <f>F26-$B$26</f>
        <v>21352.786997101619</v>
      </c>
    </row>
    <row r="43" spans="1:6" x14ac:dyDescent="0.15">
      <c r="A43" s="33" t="s">
        <v>125</v>
      </c>
      <c r="B43" s="37">
        <f>B27-$B$27</f>
        <v>0</v>
      </c>
      <c r="C43" s="37">
        <f>C27-$B$27</f>
        <v>6849.6148692709394</v>
      </c>
      <c r="D43" s="37">
        <f>D27-$B$27</f>
        <v>45066.525468277803</v>
      </c>
      <c r="E43" s="37">
        <f>E27-$B$27</f>
        <v>51491.786538358894</v>
      </c>
      <c r="F43" s="97">
        <f>F27-$B$27</f>
        <v>46748.251352444699</v>
      </c>
    </row>
    <row r="44" spans="1:6" x14ac:dyDescent="0.15">
      <c r="A44" s="33" t="s">
        <v>124</v>
      </c>
      <c r="B44" s="37">
        <f>B28-$B$28</f>
        <v>0</v>
      </c>
      <c r="C44" s="37">
        <f>C28-$B$28</f>
        <v>8306.1453713420779</v>
      </c>
      <c r="D44" s="37">
        <f>D28-$B$28</f>
        <v>8634.0012015374377</v>
      </c>
      <c r="E44" s="37">
        <f>E28-$B$28</f>
        <v>9116.2541782064363</v>
      </c>
      <c r="F44" s="97">
        <f>F28-$B$28</f>
        <v>2295.6577072576038</v>
      </c>
    </row>
    <row r="45" spans="1:6" x14ac:dyDescent="0.15">
      <c r="A45" s="33" t="s">
        <v>159</v>
      </c>
      <c r="B45" s="37">
        <f>B29-$B$29</f>
        <v>0</v>
      </c>
      <c r="C45" s="37">
        <f>C29-$B$29</f>
        <v>-12221.782368464046</v>
      </c>
      <c r="D45" s="37">
        <f>D29-$B$29</f>
        <v>-139174.80835212057</v>
      </c>
      <c r="E45" s="37">
        <f>E29-$B$29</f>
        <v>-80247.005488356226</v>
      </c>
      <c r="F45" s="97">
        <f>F29-$B$29</f>
        <v>-117417.14541593089</v>
      </c>
    </row>
    <row r="46" spans="1:6" x14ac:dyDescent="0.15">
      <c r="A46" s="33" t="s">
        <v>123</v>
      </c>
      <c r="B46" s="37">
        <f>B30-$B$30</f>
        <v>0</v>
      </c>
      <c r="C46" s="37">
        <f>C30-$B$30</f>
        <v>-17.090229584089911</v>
      </c>
      <c r="D46" s="37">
        <f>D30-$B$30</f>
        <v>-50.862922996049292</v>
      </c>
      <c r="E46" s="37">
        <f>E30-$B$30</f>
        <v>34.912264021592364</v>
      </c>
      <c r="F46" s="97">
        <f>F30-$B$30</f>
        <v>4040.5040926649745</v>
      </c>
    </row>
    <row r="47" spans="1:6" x14ac:dyDescent="0.15">
      <c r="A47" s="33" t="s">
        <v>44</v>
      </c>
      <c r="B47" s="37">
        <f>B31-$B$31</f>
        <v>0</v>
      </c>
      <c r="C47" s="37">
        <f>C31-$B$31</f>
        <v>-89.993632926255984</v>
      </c>
      <c r="D47" s="37">
        <f>D31-$B$31</f>
        <v>1784.7322972825305</v>
      </c>
      <c r="E47" s="37">
        <f>E31-$B$31</f>
        <v>-59.28388131981481</v>
      </c>
      <c r="F47" s="97">
        <f>F31-$B$31</f>
        <v>1157.9081328557538</v>
      </c>
    </row>
    <row r="48" spans="1:6" x14ac:dyDescent="0.15">
      <c r="A48" s="33" t="s">
        <v>122</v>
      </c>
      <c r="B48" s="37">
        <f>B32-$B$32</f>
        <v>0</v>
      </c>
      <c r="C48" s="37">
        <f>C32-$B$32</f>
        <v>-7021.5662710601246</v>
      </c>
      <c r="D48" s="37">
        <f>D32-$B$32</f>
        <v>-4582.5839969103836</v>
      </c>
      <c r="E48" s="37">
        <f>E32-$B$32</f>
        <v>-4928.9682071903444</v>
      </c>
      <c r="F48" s="97">
        <f>F32-$B$32</f>
        <v>-8760.5258894967701</v>
      </c>
    </row>
    <row r="49" spans="1:6" ht="14" thickBot="1" x14ac:dyDescent="0.2">
      <c r="A49" s="33" t="s">
        <v>25</v>
      </c>
      <c r="B49" s="37">
        <f>B33-$B$33</f>
        <v>0</v>
      </c>
      <c r="C49" s="37">
        <f>C33-$B$33</f>
        <v>817.45342135462852</v>
      </c>
      <c r="D49" s="37">
        <f>D33-$B$33</f>
        <v>2079.8295913847396</v>
      </c>
      <c r="E49" s="37">
        <f>E33-$B$33</f>
        <v>2036.9514844767909</v>
      </c>
      <c r="F49" s="97">
        <f>F33-$B$33</f>
        <v>-618.13635574914224</v>
      </c>
    </row>
    <row r="50" spans="1:6" ht="14" thickBot="1" x14ac:dyDescent="0.2">
      <c r="A50" s="39" t="s">
        <v>18</v>
      </c>
      <c r="B50" s="40">
        <f>SUM(B39:B49)</f>
        <v>0</v>
      </c>
      <c r="C50" s="40">
        <f>SUM(C39:C49)</f>
        <v>26150.010445851276</v>
      </c>
      <c r="D50" s="40">
        <f>SUM(D39:D49)</f>
        <v>12579.120728004051</v>
      </c>
      <c r="E50" s="40">
        <f>SUM(E39:E49)</f>
        <v>15909.589814592258</v>
      </c>
      <c r="F50" s="98">
        <f>SUM(F39:F49)</f>
        <v>-76202.180063143984</v>
      </c>
    </row>
    <row r="51" spans="1:6" ht="14" thickBot="1" x14ac:dyDescent="0.2"/>
    <row r="52" spans="1:6" x14ac:dyDescent="0.15">
      <c r="A52" s="273" t="s">
        <v>184</v>
      </c>
      <c r="B52" s="254" t="str">
        <f>B36</f>
        <v>FY2018</v>
      </c>
      <c r="C52" s="254" t="str">
        <f t="shared" ref="C52:F52" si="7">C36</f>
        <v>FY2019</v>
      </c>
      <c r="D52" s="254" t="str">
        <f t="shared" si="7"/>
        <v>FY2020</v>
      </c>
      <c r="E52" s="254" t="str">
        <f t="shared" si="7"/>
        <v>FY2021</v>
      </c>
      <c r="F52" s="254" t="str">
        <f t="shared" si="7"/>
        <v>FY2022</v>
      </c>
    </row>
    <row r="53" spans="1:6" x14ac:dyDescent="0.15">
      <c r="A53" s="273"/>
      <c r="B53" s="255"/>
      <c r="C53" s="255"/>
      <c r="D53" s="255"/>
      <c r="E53" s="255"/>
      <c r="F53" s="255"/>
    </row>
    <row r="54" spans="1:6" ht="14" thickBot="1" x14ac:dyDescent="0.2">
      <c r="A54" s="273"/>
      <c r="B54" s="256"/>
      <c r="C54" s="256"/>
      <c r="D54" s="256"/>
      <c r="E54" s="256"/>
      <c r="F54" s="256"/>
    </row>
    <row r="55" spans="1:6" x14ac:dyDescent="0.15">
      <c r="A55" s="30" t="s">
        <v>129</v>
      </c>
      <c r="B55" s="100">
        <v>0</v>
      </c>
      <c r="C55" s="100">
        <f>C39/$B$23</f>
        <v>1.2262559242976838E-2</v>
      </c>
      <c r="D55" s="100">
        <f>D39/$B$23</f>
        <v>4.4877567662850192E-2</v>
      </c>
      <c r="E55" s="100">
        <f>E39/$B$23</f>
        <v>1.5692470016951635E-2</v>
      </c>
      <c r="F55" s="101">
        <f>F39/$B$23</f>
        <v>-1.6656644144542043E-2</v>
      </c>
    </row>
    <row r="56" spans="1:6" x14ac:dyDescent="0.15">
      <c r="A56" s="33" t="s">
        <v>128</v>
      </c>
      <c r="B56" s="102">
        <v>0</v>
      </c>
      <c r="C56" s="102">
        <f>C40/$B$24</f>
        <v>1.1867282833402727E-2</v>
      </c>
      <c r="D56" s="102">
        <f>D40/$B$24</f>
        <v>5.6189062585114309E-2</v>
      </c>
      <c r="E56" s="102">
        <f>E40/$B$24</f>
        <v>8.1147222685698822E-2</v>
      </c>
      <c r="F56" s="103">
        <f>F40/$B$24</f>
        <v>9.6765048504578469E-2</v>
      </c>
    </row>
    <row r="57" spans="1:6" x14ac:dyDescent="0.15">
      <c r="A57" s="36" t="s">
        <v>127</v>
      </c>
      <c r="B57" s="102">
        <v>0</v>
      </c>
      <c r="C57" s="102">
        <f>C41/$B$25</f>
        <v>-3.2845015890217349E-2</v>
      </c>
      <c r="D57" s="102">
        <f>D41/$B$25</f>
        <v>-4.213411905503766E-2</v>
      </c>
      <c r="E57" s="102">
        <f>E41/$B$25</f>
        <v>-7.6701171489886727E-2</v>
      </c>
      <c r="F57" s="103">
        <f>F41/$B$25</f>
        <v>-0.18103509444119589</v>
      </c>
    </row>
    <row r="58" spans="1:6" s="106" customFormat="1" ht="16" x14ac:dyDescent="0.2">
      <c r="A58" s="36" t="s">
        <v>126</v>
      </c>
      <c r="B58" s="104">
        <v>0</v>
      </c>
      <c r="C58" s="104">
        <f>C42/$B$26</f>
        <v>3.306590472310237E-2</v>
      </c>
      <c r="D58" s="104">
        <f>D42/$B$26</f>
        <v>6.9930903115253171E-2</v>
      </c>
      <c r="E58" s="104">
        <f>E42/$B$26</f>
        <v>2.2135898932442659E-2</v>
      </c>
      <c r="F58" s="105">
        <f>F42/$B$26</f>
        <v>6.3057410046026732E-2</v>
      </c>
    </row>
    <row r="59" spans="1:6" s="106" customFormat="1" ht="16" x14ac:dyDescent="0.2">
      <c r="A59" s="33" t="s">
        <v>125</v>
      </c>
      <c r="B59" s="104">
        <v>0</v>
      </c>
      <c r="C59" s="104">
        <f>C43/$B$27</f>
        <v>1.9329703218103695E-2</v>
      </c>
      <c r="D59" s="104">
        <f>D43/$B$27</f>
        <v>0.12717832739487181</v>
      </c>
      <c r="E59" s="104">
        <f>E43/$B$27</f>
        <v>0.14531049861236425</v>
      </c>
      <c r="F59" s="105">
        <f>F43/$B$27</f>
        <v>0.13192417995090158</v>
      </c>
    </row>
    <row r="60" spans="1:6" s="106" customFormat="1" ht="16" x14ac:dyDescent="0.2">
      <c r="A60" s="33" t="s">
        <v>124</v>
      </c>
      <c r="B60" s="104">
        <v>0</v>
      </c>
      <c r="C60" s="104">
        <f>C44/$B$28</f>
        <v>2.7226695821836133E-2</v>
      </c>
      <c r="D60" s="104">
        <f>D44/$B$28</f>
        <v>2.8301373733559499E-2</v>
      </c>
      <c r="E60" s="104">
        <f>E44/$B$28</f>
        <v>2.9882149715429938E-2</v>
      </c>
      <c r="F60" s="105">
        <f>F44/$B$28</f>
        <v>7.5249313986491756E-3</v>
      </c>
    </row>
    <row r="61" spans="1:6" s="106" customFormat="1" ht="16" x14ac:dyDescent="0.2">
      <c r="A61" s="33" t="s">
        <v>159</v>
      </c>
      <c r="B61" s="104">
        <v>0</v>
      </c>
      <c r="C61" s="104">
        <f>C45/$B$29</f>
        <v>-2.4239055096089424E-2</v>
      </c>
      <c r="D61" s="104">
        <f>D45/$B$29</f>
        <v>-0.2760207755244698</v>
      </c>
      <c r="E61" s="104">
        <f>E45/$B$29</f>
        <v>-0.1591512210483671</v>
      </c>
      <c r="F61" s="105">
        <f>F45/$B$29</f>
        <v>-0.23286952517711779</v>
      </c>
    </row>
    <row r="62" spans="1:6" s="106" customFormat="1" ht="16" x14ac:dyDescent="0.2">
      <c r="A62" s="33" t="s">
        <v>123</v>
      </c>
      <c r="B62" s="104">
        <v>0</v>
      </c>
      <c r="C62" s="104">
        <f>C46/$B$30</f>
        <v>-3.009007474752879E-2</v>
      </c>
      <c r="D62" s="104">
        <f>D46/$B$30</f>
        <v>-8.9552287597921387E-2</v>
      </c>
      <c r="E62" s="104">
        <f>E46/$B$30</f>
        <v>6.1468608648367444E-2</v>
      </c>
      <c r="F62" s="105">
        <f>F46/$B$30</f>
        <v>7.1139518382578473</v>
      </c>
    </row>
    <row r="63" spans="1:6" x14ac:dyDescent="0.15">
      <c r="A63" s="33" t="s">
        <v>44</v>
      </c>
      <c r="B63" s="104">
        <v>0</v>
      </c>
      <c r="C63" s="104">
        <f>C47/$B$31</f>
        <v>-0.54379489747260923</v>
      </c>
      <c r="D63" s="104">
        <f>D47/$B$31</f>
        <v>10.784410908403862</v>
      </c>
      <c r="E63" s="104">
        <f>E47/$B$31</f>
        <v>-0.3582283670057439</v>
      </c>
      <c r="F63" s="105">
        <f>F47/$B$31</f>
        <v>6.996767592491401</v>
      </c>
    </row>
    <row r="64" spans="1:6" x14ac:dyDescent="0.15">
      <c r="A64" s="33" t="s">
        <v>122</v>
      </c>
      <c r="B64" s="104">
        <v>0</v>
      </c>
      <c r="C64" s="104">
        <f>C48/$B$32</f>
        <v>-0.13168537564601759</v>
      </c>
      <c r="D64" s="104">
        <f>D48/$B$32</f>
        <v>-8.594368717272842E-2</v>
      </c>
      <c r="E64" s="104">
        <f>E48/$B$32</f>
        <v>-9.2439920788946778E-2</v>
      </c>
      <c r="F64" s="105">
        <f>F48/$B$32</f>
        <v>-0.1642985479421912</v>
      </c>
    </row>
    <row r="65" spans="1:6" ht="14" thickBot="1" x14ac:dyDescent="0.2">
      <c r="A65" s="33" t="s">
        <v>25</v>
      </c>
      <c r="B65" s="104">
        <v>0</v>
      </c>
      <c r="C65" s="104">
        <f>C49/$B$33</f>
        <v>2.2664930687773307E-2</v>
      </c>
      <c r="D65" s="104">
        <f>D49/$B$33</f>
        <v>5.7665907683154743E-2</v>
      </c>
      <c r="E65" s="104">
        <f>E49/$B$33</f>
        <v>5.6477057901987829E-2</v>
      </c>
      <c r="F65" s="105">
        <f>F49/$B$33</f>
        <v>-1.7138612785338445E-2</v>
      </c>
    </row>
    <row r="66" spans="1:6" ht="14" thickBot="1" x14ac:dyDescent="0.2">
      <c r="A66" s="39" t="s">
        <v>18</v>
      </c>
      <c r="B66" s="107">
        <f t="shared" ref="B66" si="8">B50/$B$34</f>
        <v>0</v>
      </c>
      <c r="C66" s="107">
        <f>C50/$B$34</f>
        <v>7.7394120917452175E-3</v>
      </c>
      <c r="D66" s="107">
        <f t="shared" ref="D66:F66" si="9">D50/$B$34</f>
        <v>3.7229430277831081E-3</v>
      </c>
      <c r="E66" s="107">
        <f t="shared" si="9"/>
        <v>4.708635663481989E-3</v>
      </c>
      <c r="F66" s="108">
        <f t="shared" si="9"/>
        <v>-2.2552957484252512E-2</v>
      </c>
    </row>
    <row r="67" spans="1:6" x14ac:dyDescent="0.15">
      <c r="E67" s="109"/>
    </row>
    <row r="68" spans="1:6" ht="26.75" customHeight="1" x14ac:dyDescent="0.15">
      <c r="A68" s="257" t="s">
        <v>166</v>
      </c>
      <c r="B68" s="257"/>
      <c r="C68" s="257"/>
      <c r="D68" s="257"/>
      <c r="E68" s="257"/>
      <c r="F68" s="257"/>
    </row>
    <row r="69" spans="1:6" s="110" customFormat="1" x14ac:dyDescent="0.15">
      <c r="A69" s="71"/>
      <c r="B69" s="71"/>
      <c r="C69" s="71"/>
      <c r="D69" s="99"/>
      <c r="E69" s="71"/>
    </row>
    <row r="71" spans="1:6" s="110" customFormat="1" x14ac:dyDescent="0.15">
      <c r="A71" s="111"/>
      <c r="B71" s="111"/>
      <c r="C71" s="111"/>
      <c r="D71" s="112"/>
      <c r="E71" s="71"/>
    </row>
    <row r="72" spans="1:6" x14ac:dyDescent="0.15">
      <c r="A72" s="111"/>
      <c r="B72" s="111"/>
    </row>
    <row r="73" spans="1:6" s="110" customFormat="1" x14ac:dyDescent="0.15">
      <c r="A73" s="111"/>
      <c r="B73" s="111"/>
      <c r="C73" s="71"/>
      <c r="D73" s="99"/>
      <c r="E73" s="71"/>
    </row>
    <row r="75" spans="1:6" s="110" customFormat="1" x14ac:dyDescent="0.15">
      <c r="A75" s="71"/>
      <c r="B75" s="71"/>
      <c r="C75" s="113"/>
      <c r="D75" s="114"/>
      <c r="E75" s="71"/>
    </row>
    <row r="76" spans="1:6" x14ac:dyDescent="0.15">
      <c r="C76" s="113"/>
      <c r="D76" s="114"/>
    </row>
    <row r="77" spans="1:6" s="110" customFormat="1" x14ac:dyDescent="0.15">
      <c r="A77" s="71"/>
      <c r="B77" s="71"/>
      <c r="C77" s="113"/>
      <c r="D77" s="114"/>
      <c r="E77" s="71"/>
    </row>
    <row r="78" spans="1:6" x14ac:dyDescent="0.15">
      <c r="C78" s="115"/>
      <c r="D78" s="116"/>
    </row>
    <row r="79" spans="1:6" s="110" customFormat="1" x14ac:dyDescent="0.15">
      <c r="A79" s="71"/>
      <c r="B79" s="71"/>
      <c r="C79" s="71"/>
      <c r="D79" s="99"/>
      <c r="E79" s="71"/>
    </row>
    <row r="80" spans="1:6" x14ac:dyDescent="0.15">
      <c r="A80" s="117"/>
      <c r="B80" s="117"/>
    </row>
    <row r="81" spans="1:5" s="110" customFormat="1" x14ac:dyDescent="0.15">
      <c r="A81" s="71"/>
      <c r="B81" s="71"/>
      <c r="C81" s="71"/>
      <c r="D81" s="99"/>
      <c r="E81" s="71"/>
    </row>
    <row r="83" spans="1:5" s="110" customFormat="1" x14ac:dyDescent="0.15">
      <c r="A83" s="71"/>
      <c r="B83" s="71"/>
      <c r="C83" s="71"/>
      <c r="D83" s="99"/>
      <c r="E83" s="71"/>
    </row>
    <row r="85" spans="1:5" s="110" customFormat="1" x14ac:dyDescent="0.15">
      <c r="A85" s="71"/>
      <c r="B85" s="71"/>
      <c r="C85" s="71"/>
      <c r="D85" s="99"/>
      <c r="E85" s="71"/>
    </row>
    <row r="87" spans="1:5" s="110" customFormat="1" x14ac:dyDescent="0.15">
      <c r="A87" s="117"/>
      <c r="B87" s="117"/>
      <c r="C87" s="71"/>
      <c r="D87" s="99"/>
      <c r="E87" s="71"/>
    </row>
    <row r="89" spans="1:5" s="110" customFormat="1" x14ac:dyDescent="0.15">
      <c r="A89" s="71"/>
      <c r="B89" s="71"/>
      <c r="C89" s="71"/>
      <c r="D89" s="99"/>
      <c r="E89" s="71"/>
    </row>
    <row r="90" spans="1:5" x14ac:dyDescent="0.15">
      <c r="A90" s="117"/>
      <c r="B90" s="117"/>
    </row>
    <row r="91" spans="1:5" s="110" customFormat="1" x14ac:dyDescent="0.15">
      <c r="A91" s="71"/>
      <c r="B91" s="71"/>
      <c r="C91" s="71"/>
      <c r="D91" s="99"/>
      <c r="E91" s="71"/>
    </row>
    <row r="93" spans="1:5" s="110" customFormat="1" x14ac:dyDescent="0.15">
      <c r="A93" s="71"/>
      <c r="B93" s="71"/>
      <c r="C93" s="71"/>
      <c r="D93" s="99"/>
      <c r="E93" s="71"/>
    </row>
    <row r="95" spans="1:5" s="110" customFormat="1" x14ac:dyDescent="0.15">
      <c r="A95" s="71"/>
      <c r="B95" s="71"/>
      <c r="C95" s="71"/>
      <c r="D95" s="99"/>
      <c r="E95" s="71"/>
    </row>
    <row r="96" spans="1:5" s="110" customFormat="1" x14ac:dyDescent="0.15">
      <c r="A96" s="117"/>
      <c r="B96" s="117"/>
      <c r="C96" s="71"/>
      <c r="D96" s="99"/>
      <c r="E96" s="71"/>
    </row>
    <row r="97" spans="1:5" s="118" customFormat="1" x14ac:dyDescent="0.15">
      <c r="A97" s="71"/>
      <c r="B97" s="71"/>
      <c r="C97" s="71"/>
      <c r="D97" s="99"/>
      <c r="E97" s="71"/>
    </row>
    <row r="100" spans="1:5" s="119" customFormat="1" x14ac:dyDescent="0.15">
      <c r="A100" s="71"/>
      <c r="B100" s="71"/>
      <c r="C100" s="71"/>
      <c r="D100" s="99"/>
      <c r="E100" s="71"/>
    </row>
    <row r="103" spans="1:5" x14ac:dyDescent="0.15">
      <c r="A103" s="117"/>
      <c r="B103" s="117"/>
    </row>
    <row r="109" spans="1:5" x14ac:dyDescent="0.15">
      <c r="A109" s="117"/>
      <c r="B109" s="117"/>
    </row>
    <row r="116" spans="1:2" x14ac:dyDescent="0.15">
      <c r="A116" s="117"/>
      <c r="B116" s="117"/>
    </row>
    <row r="126" spans="1:2" x14ac:dyDescent="0.15">
      <c r="A126" s="117"/>
      <c r="B126" s="117"/>
    </row>
  </sheetData>
  <sheetProtection sheet="1" objects="1" scenarios="1"/>
  <mergeCells count="25">
    <mergeCell ref="A68:F68"/>
    <mergeCell ref="F36:F38"/>
    <mergeCell ref="E20:E22"/>
    <mergeCell ref="F20:F22"/>
    <mergeCell ref="B52:B54"/>
    <mergeCell ref="C52:C54"/>
    <mergeCell ref="D52:D54"/>
    <mergeCell ref="E52:E54"/>
    <mergeCell ref="F52:F54"/>
    <mergeCell ref="A1:F1"/>
    <mergeCell ref="H1:M1"/>
    <mergeCell ref="A52:A54"/>
    <mergeCell ref="A20:A22"/>
    <mergeCell ref="B20:B22"/>
    <mergeCell ref="C20:C22"/>
    <mergeCell ref="D20:D22"/>
    <mergeCell ref="A16:F16"/>
    <mergeCell ref="A17:F17"/>
    <mergeCell ref="A18:F18"/>
    <mergeCell ref="A19:F19"/>
    <mergeCell ref="A36:A38"/>
    <mergeCell ref="B36:B38"/>
    <mergeCell ref="C36:C38"/>
    <mergeCell ref="D36:D38"/>
    <mergeCell ref="E36:E38"/>
  </mergeCells>
  <printOptions horizontalCentered="1"/>
  <pageMargins left="0.25" right="0.25" top="0.75" bottom="1" header="0.5" footer="0.5"/>
  <pageSetup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0A090-C323-49EB-89DF-DFAEDA597A4B}">
  <sheetPr>
    <pageSetUpPr fitToPage="1"/>
  </sheetPr>
  <dimension ref="A1:M126"/>
  <sheetViews>
    <sheetView tabSelected="1" zoomScaleNormal="100" workbookViewId="0">
      <selection activeCell="A16" sqref="A16:F68"/>
    </sheetView>
  </sheetViews>
  <sheetFormatPr baseColWidth="10" defaultColWidth="9.1640625" defaultRowHeight="13" x14ac:dyDescent="0.15"/>
  <cols>
    <col min="1" max="1" width="25.83203125" style="71" customWidth="1"/>
    <col min="2" max="3" width="11.33203125" style="71" customWidth="1"/>
    <col min="4" max="4" width="11.33203125" style="99" customWidth="1"/>
    <col min="5" max="7" width="11.33203125" style="71" customWidth="1"/>
    <col min="8" max="8" width="16.5" style="71" customWidth="1"/>
    <col min="9" max="13" width="11.83203125" style="71" customWidth="1"/>
    <col min="14" max="16384" width="9.1640625" style="71"/>
  </cols>
  <sheetData>
    <row r="1" spans="1:13" ht="24" thickBot="1" x14ac:dyDescent="0.3">
      <c r="A1" s="261" t="s">
        <v>161</v>
      </c>
      <c r="B1" s="261"/>
      <c r="C1" s="261"/>
      <c r="D1" s="261"/>
      <c r="E1" s="261"/>
      <c r="F1" s="261"/>
      <c r="H1" s="258" t="s">
        <v>151</v>
      </c>
      <c r="I1" s="259"/>
      <c r="J1" s="259"/>
      <c r="K1" s="259"/>
      <c r="L1" s="259"/>
      <c r="M1" s="260"/>
    </row>
    <row r="2" spans="1:13" ht="22" thickBot="1" x14ac:dyDescent="0.3">
      <c r="A2" s="72"/>
      <c r="B2" s="73" t="str">
        <f>'Table 5'!B4</f>
        <v>FY2018</v>
      </c>
      <c r="C2" s="73" t="str">
        <f>'Table 5'!C4</f>
        <v>FY2019</v>
      </c>
      <c r="D2" s="74" t="str">
        <f>'Table 5'!D4</f>
        <v>FY2020</v>
      </c>
      <c r="E2" s="74" t="str">
        <f>'Table 5'!E4</f>
        <v>FY2021</v>
      </c>
      <c r="F2" s="74" t="str">
        <f>'Table 5'!F4</f>
        <v>FY2022</v>
      </c>
      <c r="H2" s="75"/>
      <c r="I2" s="76" t="str">
        <f>'Table 5'!K2</f>
        <v>FY2018</v>
      </c>
      <c r="J2" s="76" t="str">
        <f>'Table 5'!L2</f>
        <v>FY2019</v>
      </c>
      <c r="K2" s="76" t="str">
        <f>'Table 5'!M2</f>
        <v>FY2020</v>
      </c>
      <c r="L2" s="76" t="str">
        <f>'Table 5'!N2</f>
        <v>FY2021</v>
      </c>
      <c r="M2" s="77" t="str">
        <f>'Table 5'!O2</f>
        <v>FY2022</v>
      </c>
    </row>
    <row r="3" spans="1:13" ht="16" x14ac:dyDescent="0.2">
      <c r="A3" s="78" t="s">
        <v>129</v>
      </c>
      <c r="B3" s="79">
        <v>1779581.6</v>
      </c>
      <c r="C3" s="79">
        <v>1812651.1863599999</v>
      </c>
      <c r="D3" s="79">
        <v>1903657.0742090694</v>
      </c>
      <c r="E3" s="80">
        <f>'Table 4'!H15</f>
        <v>1886973.0476137034</v>
      </c>
      <c r="F3" s="80">
        <f>'Table 4'!I15</f>
        <v>1979524.6864315425</v>
      </c>
      <c r="H3" s="81" t="s">
        <v>150</v>
      </c>
      <c r="I3" s="82">
        <f>'Table 5'!K3</f>
        <v>248.12625</v>
      </c>
      <c r="J3" s="82">
        <f>'Table 5'!L3</f>
        <v>253.26833333333332</v>
      </c>
      <c r="K3" s="82">
        <f>'Table 5'!M3</f>
        <v>257.23000000000008</v>
      </c>
      <c r="L3" s="82">
        <f>'Table 5'!N3</f>
        <v>263.15066666666667</v>
      </c>
      <c r="M3" s="83">
        <f>'Table 5'!O3</f>
        <v>282.02524999999997</v>
      </c>
    </row>
    <row r="4" spans="1:13" ht="17" thickBot="1" x14ac:dyDescent="0.25">
      <c r="A4" s="84" t="s">
        <v>128</v>
      </c>
      <c r="B4" s="85">
        <v>796397.1</v>
      </c>
      <c r="C4" s="85">
        <v>835003.10249999992</v>
      </c>
      <c r="D4" s="85">
        <v>871450.18011999992</v>
      </c>
      <c r="E4" s="86">
        <f>'Table 4'!H21</f>
        <v>903475.49230189901</v>
      </c>
      <c r="F4" s="86">
        <f>'Table 4'!I21</f>
        <v>940760.60344102199</v>
      </c>
      <c r="H4" s="87" t="s">
        <v>149</v>
      </c>
      <c r="I4" s="88">
        <f>M3/I3</f>
        <v>1.1366199666500421</v>
      </c>
      <c r="J4" s="88">
        <f>M3/J3</f>
        <v>1.1135432775514771</v>
      </c>
      <c r="K4" s="88">
        <f>M3/K3</f>
        <v>1.0963933056019901</v>
      </c>
      <c r="L4" s="88">
        <f>M3/L3</f>
        <v>1.0717253867239553</v>
      </c>
      <c r="M4" s="89">
        <f>M3/M3</f>
        <v>1</v>
      </c>
    </row>
    <row r="5" spans="1:13" x14ac:dyDescent="0.15">
      <c r="A5" s="84" t="s">
        <v>127</v>
      </c>
      <c r="B5" s="85">
        <v>564981</v>
      </c>
      <c r="C5" s="85">
        <v>580119.68910000008</v>
      </c>
      <c r="D5" s="85">
        <v>580104.80582999997</v>
      </c>
      <c r="E5" s="86">
        <f>'Table 4'!H29</f>
        <v>627225.57943369809</v>
      </c>
      <c r="F5" s="86">
        <f>'Table 4'!I29</f>
        <v>768018.71497129172</v>
      </c>
    </row>
    <row r="6" spans="1:13" x14ac:dyDescent="0.15">
      <c r="A6" s="84" t="s">
        <v>126</v>
      </c>
      <c r="B6" s="85">
        <v>1184798.8</v>
      </c>
      <c r="C6" s="85">
        <v>1253726.5929500002</v>
      </c>
      <c r="D6" s="85">
        <v>1353258.2376600001</v>
      </c>
      <c r="E6" s="86">
        <f>'Table 4'!H36</f>
        <v>1473690.7925379574</v>
      </c>
      <c r="F6" s="86">
        <f>'Table 4'!I36</f>
        <v>1508653.9592094023</v>
      </c>
    </row>
    <row r="7" spans="1:13" x14ac:dyDescent="0.15">
      <c r="A7" s="84" t="s">
        <v>125</v>
      </c>
      <c r="B7" s="85">
        <v>967622</v>
      </c>
      <c r="C7" s="85">
        <v>987600.15113000013</v>
      </c>
      <c r="D7" s="85">
        <v>1102529.1739099999</v>
      </c>
      <c r="E7" s="86">
        <f>'Table 4'!H45</f>
        <v>1165655.1986519895</v>
      </c>
      <c r="F7" s="86">
        <f>'Table 4'!I45</f>
        <v>1345247.6488911351</v>
      </c>
    </row>
    <row r="8" spans="1:13" x14ac:dyDescent="0.15">
      <c r="A8" s="84" t="s">
        <v>124</v>
      </c>
      <c r="B8" s="85">
        <v>320104.90000000002</v>
      </c>
      <c r="C8" s="85">
        <v>338364.21174</v>
      </c>
      <c r="D8" s="85">
        <v>352854.01779000001</v>
      </c>
      <c r="E8" s="86">
        <f>'Table 4'!H52</f>
        <v>404367.09121130954</v>
      </c>
      <c r="F8" s="86">
        <f>'Table 4'!I52</f>
        <v>418036.48814998881</v>
      </c>
    </row>
    <row r="9" spans="1:13" x14ac:dyDescent="0.15">
      <c r="A9" s="84" t="s">
        <v>159</v>
      </c>
      <c r="B9" s="85">
        <v>930725.1</v>
      </c>
      <c r="C9" s="85">
        <v>911474.65818999987</v>
      </c>
      <c r="D9" s="85">
        <v>817834.51274999999</v>
      </c>
      <c r="E9" s="86">
        <f>'Table 4'!H67</f>
        <v>821101.88935944182</v>
      </c>
      <c r="F9" s="86">
        <f>'Table 4'!I67</f>
        <v>843477.60794561752</v>
      </c>
    </row>
    <row r="10" spans="1:13" x14ac:dyDescent="0.15">
      <c r="A10" s="84" t="s">
        <v>123</v>
      </c>
      <c r="B10" s="85">
        <v>429673</v>
      </c>
      <c r="C10" s="85">
        <v>409948.82384000003</v>
      </c>
      <c r="D10" s="85">
        <v>402586.44018000003</v>
      </c>
      <c r="E10" s="86">
        <f>'Table 4'!H75</f>
        <v>358918.44984999998</v>
      </c>
      <c r="F10" s="86">
        <f>'Table 4'!I75</f>
        <v>431814.95234999998</v>
      </c>
    </row>
    <row r="11" spans="1:13" x14ac:dyDescent="0.15">
      <c r="A11" s="84" t="s">
        <v>44</v>
      </c>
      <c r="B11" s="85">
        <v>2370.1</v>
      </c>
      <c r="C11" s="85">
        <v>3203.0000000000005</v>
      </c>
      <c r="D11" s="85">
        <v>10392.26329093051</v>
      </c>
      <c r="E11" s="86">
        <f>'Table 4'!H79</f>
        <v>3296.6000000000813</v>
      </c>
      <c r="F11" s="86">
        <f>'Table 4'!I79</f>
        <v>3600.5</v>
      </c>
    </row>
    <row r="12" spans="1:13" x14ac:dyDescent="0.15">
      <c r="A12" s="84" t="s">
        <v>122</v>
      </c>
      <c r="B12" s="85">
        <v>54936.9</v>
      </c>
      <c r="C12" s="85">
        <v>49248.043730000005</v>
      </c>
      <c r="D12" s="85">
        <v>48963.016850000007</v>
      </c>
      <c r="E12" s="86">
        <f>'Table 4'!H81</f>
        <v>51879.348810000003</v>
      </c>
      <c r="F12" s="86">
        <f>'Table 4'!I81</f>
        <v>51034.479560000007</v>
      </c>
    </row>
    <row r="13" spans="1:13" ht="14" thickBot="1" x14ac:dyDescent="0.2">
      <c r="A13" s="84" t="s">
        <v>25</v>
      </c>
      <c r="B13" s="85">
        <v>52501.1</v>
      </c>
      <c r="C13" s="85">
        <v>54373.038769999999</v>
      </c>
      <c r="D13" s="85">
        <v>57135.348700000002</v>
      </c>
      <c r="E13" s="86">
        <f>'Table 4'!H83</f>
        <v>59377.948420000001</v>
      </c>
      <c r="F13" s="86">
        <f>'Table 4'!I83</f>
        <v>59754.924570000003</v>
      </c>
    </row>
    <row r="14" spans="1:13" ht="14" thickBot="1" x14ac:dyDescent="0.2">
      <c r="A14" s="90" t="s">
        <v>18</v>
      </c>
      <c r="B14" s="91">
        <v>7083691.5999999996</v>
      </c>
      <c r="C14" s="91">
        <v>7235712.4983100006</v>
      </c>
      <c r="D14" s="91">
        <v>7500765.0712900003</v>
      </c>
      <c r="E14" s="91">
        <f>SUM(E3:E13)</f>
        <v>7755961.4381899992</v>
      </c>
      <c r="F14" s="92">
        <f>SUM(F3:F13)</f>
        <v>8349924.5655199988</v>
      </c>
    </row>
    <row r="16" spans="1:13" x14ac:dyDescent="0.15">
      <c r="A16" s="227" t="s">
        <v>131</v>
      </c>
      <c r="B16" s="227"/>
      <c r="C16" s="227"/>
      <c r="D16" s="227"/>
      <c r="E16" s="227"/>
      <c r="F16" s="227"/>
      <c r="G16" s="93"/>
      <c r="H16" s="93"/>
      <c r="I16" s="93"/>
      <c r="J16" s="93"/>
      <c r="K16" s="93"/>
      <c r="L16" s="93"/>
    </row>
    <row r="17" spans="1:12" x14ac:dyDescent="0.15">
      <c r="A17" s="227" t="s">
        <v>182</v>
      </c>
      <c r="B17" s="227"/>
      <c r="C17" s="227"/>
      <c r="D17" s="227"/>
      <c r="E17" s="227"/>
      <c r="F17" s="227"/>
      <c r="G17" s="93"/>
      <c r="H17" s="93"/>
      <c r="I17" s="93"/>
      <c r="J17" s="93"/>
      <c r="K17" s="93"/>
      <c r="L17" s="93"/>
    </row>
    <row r="18" spans="1:12" x14ac:dyDescent="0.15">
      <c r="A18" s="227" t="s">
        <v>160</v>
      </c>
      <c r="B18" s="227"/>
      <c r="C18" s="227"/>
      <c r="D18" s="227"/>
      <c r="E18" s="227"/>
      <c r="F18" s="227"/>
      <c r="G18" s="93"/>
      <c r="H18" s="93"/>
      <c r="I18" s="93"/>
      <c r="J18" s="93"/>
      <c r="K18" s="93"/>
      <c r="L18" s="93"/>
    </row>
    <row r="19" spans="1:12" ht="14" thickBot="1" x14ac:dyDescent="0.2">
      <c r="A19" s="228" t="s">
        <v>0</v>
      </c>
      <c r="B19" s="228"/>
      <c r="C19" s="228"/>
      <c r="D19" s="228"/>
      <c r="E19" s="228"/>
      <c r="F19" s="228"/>
      <c r="G19" s="94"/>
      <c r="H19" s="94"/>
      <c r="I19" s="94"/>
      <c r="J19" s="94"/>
      <c r="K19" s="94"/>
      <c r="L19" s="94"/>
    </row>
    <row r="20" spans="1:12" x14ac:dyDescent="0.15">
      <c r="A20" s="229" t="s">
        <v>1</v>
      </c>
      <c r="B20" s="274" t="str">
        <f>B2</f>
        <v>FY2018</v>
      </c>
      <c r="C20" s="274" t="str">
        <f t="shared" ref="C20:F20" si="0">C2</f>
        <v>FY2019</v>
      </c>
      <c r="D20" s="274" t="str">
        <f t="shared" si="0"/>
        <v>FY2020</v>
      </c>
      <c r="E20" s="274" t="str">
        <f t="shared" si="0"/>
        <v>FY2021</v>
      </c>
      <c r="F20" s="274" t="str">
        <f t="shared" si="0"/>
        <v>FY2022</v>
      </c>
    </row>
    <row r="21" spans="1:12" x14ac:dyDescent="0.15">
      <c r="A21" s="229"/>
      <c r="B21" s="255"/>
      <c r="C21" s="255"/>
      <c r="D21" s="255"/>
      <c r="E21" s="255"/>
      <c r="F21" s="255"/>
    </row>
    <row r="22" spans="1:12" ht="14" thickBot="1" x14ac:dyDescent="0.2">
      <c r="A22" s="229"/>
      <c r="B22" s="256"/>
      <c r="C22" s="256"/>
      <c r="D22" s="256"/>
      <c r="E22" s="256"/>
      <c r="F22" s="256"/>
    </row>
    <row r="23" spans="1:12" x14ac:dyDescent="0.15">
      <c r="A23" s="30" t="s">
        <v>129</v>
      </c>
      <c r="B23" s="31">
        <f t="shared" ref="B23:B33" si="1">B3*$I$4</f>
        <v>2022707.9788430287</v>
      </c>
      <c r="C23" s="31">
        <f t="shared" ref="C23:C33" si="2">C3*$J$4</f>
        <v>2018465.5431168876</v>
      </c>
      <c r="D23" s="31">
        <f t="shared" ref="D23:D33" si="3">D3*$K$4</f>
        <v>2087156.8723246946</v>
      </c>
      <c r="E23" s="31">
        <f t="shared" ref="E23:E33" si="4">E3*$L$4</f>
        <v>2022316.9191914769</v>
      </c>
      <c r="F23" s="95">
        <f>F3*$M$4</f>
        <v>1979524.6864315425</v>
      </c>
    </row>
    <row r="24" spans="1:12" x14ac:dyDescent="0.15">
      <c r="A24" s="33" t="s">
        <v>128</v>
      </c>
      <c r="B24" s="34">
        <f t="shared" si="1"/>
        <v>905200.84524219017</v>
      </c>
      <c r="C24" s="34">
        <f t="shared" si="2"/>
        <v>929812.09152350191</v>
      </c>
      <c r="D24" s="34">
        <f t="shared" si="3"/>
        <v>955452.14364921639</v>
      </c>
      <c r="E24" s="34">
        <f t="shared" si="4"/>
        <v>968277.62138286862</v>
      </c>
      <c r="F24" s="96">
        <f t="shared" ref="F24:F33" si="5">F4*$M$4</f>
        <v>940760.60344102199</v>
      </c>
    </row>
    <row r="25" spans="1:12" x14ac:dyDescent="0.15">
      <c r="A25" s="36" t="s">
        <v>127</v>
      </c>
      <c r="B25" s="34">
        <f t="shared" si="1"/>
        <v>642168.68537790736</v>
      </c>
      <c r="C25" s="34">
        <f t="shared" si="2"/>
        <v>645988.379972558</v>
      </c>
      <c r="D25" s="34">
        <f t="shared" si="3"/>
        <v>636023.02565955429</v>
      </c>
      <c r="E25" s="34">
        <f t="shared" si="4"/>
        <v>672213.57668173709</v>
      </c>
      <c r="F25" s="96">
        <f t="shared" si="5"/>
        <v>768018.71497129172</v>
      </c>
    </row>
    <row r="26" spans="1:12" x14ac:dyDescent="0.15">
      <c r="A26" s="36" t="s">
        <v>126</v>
      </c>
      <c r="B26" s="37">
        <f t="shared" si="1"/>
        <v>1346665.9725430098</v>
      </c>
      <c r="C26" s="37">
        <f>C6*$J$4</f>
        <v>1396078.8194669897</v>
      </c>
      <c r="D26" s="37">
        <f>D6*$K$4</f>
        <v>1483703.272521171</v>
      </c>
      <c r="E26" s="37">
        <f t="shared" si="4"/>
        <v>1579391.8345442747</v>
      </c>
      <c r="F26" s="97">
        <f>F6*$M$4</f>
        <v>1508653.9592094023</v>
      </c>
    </row>
    <row r="27" spans="1:12" x14ac:dyDescent="0.15">
      <c r="A27" s="33" t="s">
        <v>125</v>
      </c>
      <c r="B27" s="37">
        <f t="shared" si="1"/>
        <v>1099818.4853698469</v>
      </c>
      <c r="C27" s="37">
        <f t="shared" si="2"/>
        <v>1099735.5091996344</v>
      </c>
      <c r="D27" s="37">
        <f t="shared" si="3"/>
        <v>1208805.6055058162</v>
      </c>
      <c r="E27" s="37">
        <f t="shared" si="4"/>
        <v>1249262.2685620924</v>
      </c>
      <c r="F27" s="97">
        <f t="shared" si="5"/>
        <v>1345247.6488911351</v>
      </c>
    </row>
    <row r="28" spans="1:12" x14ac:dyDescent="0.15">
      <c r="A28" s="33" t="s">
        <v>124</v>
      </c>
      <c r="B28" s="37">
        <f t="shared" si="1"/>
        <v>363837.62076251506</v>
      </c>
      <c r="C28" s="37">
        <f t="shared" si="2"/>
        <v>376783.1933470816</v>
      </c>
      <c r="D28" s="37">
        <f t="shared" si="3"/>
        <v>386866.78295972152</v>
      </c>
      <c r="E28" s="37">
        <f t="shared" si="4"/>
        <v>433370.47720688162</v>
      </c>
      <c r="F28" s="97">
        <f t="shared" si="5"/>
        <v>418036.48814998881</v>
      </c>
    </row>
    <row r="29" spans="1:12" x14ac:dyDescent="0.15">
      <c r="A29" s="33" t="s">
        <v>159</v>
      </c>
      <c r="B29" s="37">
        <f t="shared" si="1"/>
        <v>1057880.732122357</v>
      </c>
      <c r="C29" s="37">
        <f t="shared" si="2"/>
        <v>1014966.4782860047</v>
      </c>
      <c r="D29" s="37">
        <f t="shared" si="3"/>
        <v>896668.28486936539</v>
      </c>
      <c r="E29" s="37">
        <f t="shared" si="4"/>
        <v>879995.73991351819</v>
      </c>
      <c r="F29" s="97">
        <f t="shared" si="5"/>
        <v>843477.60794561752</v>
      </c>
    </row>
    <row r="30" spans="1:12" x14ac:dyDescent="0.15">
      <c r="A30" s="33" t="s">
        <v>123</v>
      </c>
      <c r="B30" s="37">
        <f t="shared" si="1"/>
        <v>488374.91093042353</v>
      </c>
      <c r="C30" s="37">
        <f t="shared" si="2"/>
        <v>456495.75692716672</v>
      </c>
      <c r="D30" s="37">
        <f t="shared" si="3"/>
        <v>441393.07793948811</v>
      </c>
      <c r="E30" s="37">
        <f t="shared" si="4"/>
        <v>384662.01446785382</v>
      </c>
      <c r="F30" s="97">
        <f t="shared" si="5"/>
        <v>431814.95234999998</v>
      </c>
    </row>
    <row r="31" spans="1:12" x14ac:dyDescent="0.15">
      <c r="A31" s="33" t="s">
        <v>44</v>
      </c>
      <c r="B31" s="37">
        <f t="shared" si="1"/>
        <v>2693.9029829572646</v>
      </c>
      <c r="C31" s="37">
        <f t="shared" si="2"/>
        <v>3566.6791179973816</v>
      </c>
      <c r="D31" s="37">
        <f t="shared" si="3"/>
        <v>11394.007902229518</v>
      </c>
      <c r="E31" s="37">
        <f t="shared" si="4"/>
        <v>3533.0499098742785</v>
      </c>
      <c r="F31" s="97">
        <f t="shared" si="5"/>
        <v>3600.5</v>
      </c>
    </row>
    <row r="32" spans="1:12" x14ac:dyDescent="0.15">
      <c r="A32" s="33" t="s">
        <v>122</v>
      </c>
      <c r="B32" s="37">
        <f t="shared" si="1"/>
        <v>62442.377445856699</v>
      </c>
      <c r="C32" s="37">
        <f t="shared" si="2"/>
        <v>54839.828028102675</v>
      </c>
      <c r="D32" s="37">
        <f t="shared" si="3"/>
        <v>53682.723896417447</v>
      </c>
      <c r="E32" s="37">
        <f t="shared" si="4"/>
        <v>55600.415166384228</v>
      </c>
      <c r="F32" s="97">
        <f t="shared" si="5"/>
        <v>51034.479560000007</v>
      </c>
    </row>
    <row r="33" spans="1:6" ht="14" thickBot="1" x14ac:dyDescent="0.2">
      <c r="A33" s="33" t="s">
        <v>25</v>
      </c>
      <c r="B33" s="37">
        <f t="shared" si="1"/>
        <v>59673.798531090521</v>
      </c>
      <c r="C33" s="37">
        <f t="shared" si="2"/>
        <v>60546.731802379334</v>
      </c>
      <c r="D33" s="37">
        <f t="shared" si="3"/>
        <v>62642.813827915372</v>
      </c>
      <c r="E33" s="37">
        <f t="shared" si="4"/>
        <v>63636.854733299573</v>
      </c>
      <c r="F33" s="97">
        <f t="shared" si="5"/>
        <v>59754.924570000003</v>
      </c>
    </row>
    <row r="34" spans="1:6" ht="14" thickBot="1" x14ac:dyDescent="0.2">
      <c r="A34" s="39" t="s">
        <v>18</v>
      </c>
      <c r="B34" s="40">
        <f>SUM(B23:B33)</f>
        <v>8051465.3101511849</v>
      </c>
      <c r="C34" s="40">
        <f>SUM(C23:C33)</f>
        <v>8057279.0107883038</v>
      </c>
      <c r="D34" s="40">
        <f>SUM(D23:D33)</f>
        <v>8223788.6110555902</v>
      </c>
      <c r="E34" s="40">
        <f>SUM(E23:E33)</f>
        <v>8312260.7717602616</v>
      </c>
      <c r="F34" s="98">
        <f>SUM(F23:F33)</f>
        <v>8349924.5655199988</v>
      </c>
    </row>
    <row r="35" spans="1:6" ht="14" thickBot="1" x14ac:dyDescent="0.2"/>
    <row r="36" spans="1:6" x14ac:dyDescent="0.15">
      <c r="A36" s="273" t="s">
        <v>183</v>
      </c>
      <c r="B36" s="222" t="str">
        <f>B20</f>
        <v>FY2018</v>
      </c>
      <c r="C36" s="222" t="str">
        <f t="shared" ref="C36:F36" si="6">C20</f>
        <v>FY2019</v>
      </c>
      <c r="D36" s="222" t="str">
        <f t="shared" si="6"/>
        <v>FY2020</v>
      </c>
      <c r="E36" s="222" t="str">
        <f t="shared" si="6"/>
        <v>FY2021</v>
      </c>
      <c r="F36" s="254" t="str">
        <f t="shared" si="6"/>
        <v>FY2022</v>
      </c>
    </row>
    <row r="37" spans="1:6" x14ac:dyDescent="0.15">
      <c r="A37" s="273"/>
      <c r="B37" s="224"/>
      <c r="C37" s="224"/>
      <c r="D37" s="224"/>
      <c r="E37" s="224"/>
      <c r="F37" s="255"/>
    </row>
    <row r="38" spans="1:6" ht="14" thickBot="1" x14ac:dyDescent="0.2">
      <c r="A38" s="273"/>
      <c r="B38" s="224"/>
      <c r="C38" s="224"/>
      <c r="D38" s="224"/>
      <c r="E38" s="224"/>
      <c r="F38" s="256"/>
    </row>
    <row r="39" spans="1:6" x14ac:dyDescent="0.15">
      <c r="A39" s="30" t="s">
        <v>129</v>
      </c>
      <c r="B39" s="31">
        <f>B23-$B$23</f>
        <v>0</v>
      </c>
      <c r="C39" s="31">
        <f>C23-$B$23</f>
        <v>-4242.4357261410914</v>
      </c>
      <c r="D39" s="31">
        <f>D23-$B$23</f>
        <v>64448.893481665989</v>
      </c>
      <c r="E39" s="31">
        <f>E23-$B$23</f>
        <v>-391.05965155176818</v>
      </c>
      <c r="F39" s="95">
        <f>F23-$B$23</f>
        <v>-43183.292411486153</v>
      </c>
    </row>
    <row r="40" spans="1:6" x14ac:dyDescent="0.15">
      <c r="A40" s="33" t="s">
        <v>128</v>
      </c>
      <c r="B40" s="34">
        <f>B24-$B$24</f>
        <v>0</v>
      </c>
      <c r="C40" s="34">
        <f>C24-$B$24</f>
        <v>24611.246281311731</v>
      </c>
      <c r="D40" s="34">
        <f>D24-$B$24</f>
        <v>50251.298407026217</v>
      </c>
      <c r="E40" s="34">
        <f>E24-$B$24</f>
        <v>63076.776140678441</v>
      </c>
      <c r="F40" s="96">
        <f>F24-$B$24</f>
        <v>35559.758198831812</v>
      </c>
    </row>
    <row r="41" spans="1:6" x14ac:dyDescent="0.15">
      <c r="A41" s="36" t="s">
        <v>127</v>
      </c>
      <c r="B41" s="34">
        <f>B25-$B$25</f>
        <v>0</v>
      </c>
      <c r="C41" s="34">
        <f>C25-$B$25</f>
        <v>3819.6945946506457</v>
      </c>
      <c r="D41" s="34">
        <f>D25-$B$25</f>
        <v>-6145.6597183530685</v>
      </c>
      <c r="E41" s="34">
        <f>E25-$B$25</f>
        <v>30044.891303829732</v>
      </c>
      <c r="F41" s="96">
        <f>F25-$B$25</f>
        <v>125850.02959338436</v>
      </c>
    </row>
    <row r="42" spans="1:6" x14ac:dyDescent="0.15">
      <c r="A42" s="36" t="s">
        <v>126</v>
      </c>
      <c r="B42" s="37">
        <f>B26-$B$26</f>
        <v>0</v>
      </c>
      <c r="C42" s="37">
        <f>C26-$B$26</f>
        <v>49412.846923979931</v>
      </c>
      <c r="D42" s="37">
        <f>D26-$B$26</f>
        <v>137037.29997816123</v>
      </c>
      <c r="E42" s="37">
        <f>E26-$B$26</f>
        <v>232725.86200126493</v>
      </c>
      <c r="F42" s="97">
        <f>F26-$B$26</f>
        <v>161987.98666639253</v>
      </c>
    </row>
    <row r="43" spans="1:6" x14ac:dyDescent="0.15">
      <c r="A43" s="33" t="s">
        <v>125</v>
      </c>
      <c r="B43" s="37">
        <f>B27-$B$27</f>
        <v>0</v>
      </c>
      <c r="C43" s="37">
        <f>C27-$B$27</f>
        <v>-82.976170212496072</v>
      </c>
      <c r="D43" s="37">
        <f>D27-$B$27</f>
        <v>108987.12013596925</v>
      </c>
      <c r="E43" s="37">
        <f>E27-$B$27</f>
        <v>149443.78319224552</v>
      </c>
      <c r="F43" s="97">
        <f>F27-$B$27</f>
        <v>245429.1635212882</v>
      </c>
    </row>
    <row r="44" spans="1:6" x14ac:dyDescent="0.15">
      <c r="A44" s="33" t="s">
        <v>124</v>
      </c>
      <c r="B44" s="37">
        <f>B28-$B$28</f>
        <v>0</v>
      </c>
      <c r="C44" s="37">
        <f>C28-$B$28</f>
        <v>12945.572584566544</v>
      </c>
      <c r="D44" s="37">
        <f>D28-$B$28</f>
        <v>23029.16219720646</v>
      </c>
      <c r="E44" s="37">
        <f>E28-$B$28</f>
        <v>69532.856444366567</v>
      </c>
      <c r="F44" s="97">
        <f>F28-$B$28</f>
        <v>54198.867387473758</v>
      </c>
    </row>
    <row r="45" spans="1:6" x14ac:dyDescent="0.15">
      <c r="A45" s="33" t="s">
        <v>159</v>
      </c>
      <c r="B45" s="37">
        <f>B29-$B$29</f>
        <v>0</v>
      </c>
      <c r="C45" s="37">
        <f>C29-$B$29</f>
        <v>-42914.253836352262</v>
      </c>
      <c r="D45" s="37">
        <f>D29-$B$29</f>
        <v>-161212.44725299161</v>
      </c>
      <c r="E45" s="37">
        <f>E29-$B$29</f>
        <v>-177884.99220883881</v>
      </c>
      <c r="F45" s="97">
        <f>F29-$B$29</f>
        <v>-214403.12417673948</v>
      </c>
    </row>
    <row r="46" spans="1:6" x14ac:dyDescent="0.15">
      <c r="A46" s="33" t="s">
        <v>123</v>
      </c>
      <c r="B46" s="37">
        <f>B30-$B$30</f>
        <v>0</v>
      </c>
      <c r="C46" s="37">
        <f>C30-$B$30</f>
        <v>-31879.154003256815</v>
      </c>
      <c r="D46" s="37">
        <f>D30-$B$30</f>
        <v>-46981.832990935422</v>
      </c>
      <c r="E46" s="37">
        <f>E30-$B$30</f>
        <v>-103712.89646256971</v>
      </c>
      <c r="F46" s="97">
        <f>F30-$B$30</f>
        <v>-56559.958580423554</v>
      </c>
    </row>
    <row r="47" spans="1:6" x14ac:dyDescent="0.15">
      <c r="A47" s="33" t="s">
        <v>44</v>
      </c>
      <c r="B47" s="37">
        <f>B31-$B$31</f>
        <v>0</v>
      </c>
      <c r="C47" s="37">
        <f>C31-$B$31</f>
        <v>872.77613504011697</v>
      </c>
      <c r="D47" s="37">
        <f>D31-$B$31</f>
        <v>8700.104919272253</v>
      </c>
      <c r="E47" s="37">
        <f>E31-$B$31</f>
        <v>839.14692691701384</v>
      </c>
      <c r="F47" s="97">
        <f>F31-$B$31</f>
        <v>906.59701704273539</v>
      </c>
    </row>
    <row r="48" spans="1:6" x14ac:dyDescent="0.15">
      <c r="A48" s="33" t="s">
        <v>122</v>
      </c>
      <c r="B48" s="37">
        <f>B32-$B$32</f>
        <v>0</v>
      </c>
      <c r="C48" s="37">
        <f>C32-$B$32</f>
        <v>-7602.549417754024</v>
      </c>
      <c r="D48" s="37">
        <f>D32-$B$32</f>
        <v>-8759.6535494392519</v>
      </c>
      <c r="E48" s="37">
        <f>E32-$B$32</f>
        <v>-6841.962279472471</v>
      </c>
      <c r="F48" s="97">
        <f>F32-$B$32</f>
        <v>-11407.897885856692</v>
      </c>
    </row>
    <row r="49" spans="1:6" ht="14" thickBot="1" x14ac:dyDescent="0.2">
      <c r="A49" s="33" t="s">
        <v>25</v>
      </c>
      <c r="B49" s="37">
        <f>B33-$B$33</f>
        <v>0</v>
      </c>
      <c r="C49" s="37">
        <f>C33-$B$33</f>
        <v>872.93327128881356</v>
      </c>
      <c r="D49" s="37">
        <f>D33-$B$33</f>
        <v>2969.0152968248512</v>
      </c>
      <c r="E49" s="37">
        <f>E33-$B$33</f>
        <v>3963.0562022090526</v>
      </c>
      <c r="F49" s="97">
        <f>F33-$B$33</f>
        <v>81.126038909482304</v>
      </c>
    </row>
    <row r="50" spans="1:6" ht="14" thickBot="1" x14ac:dyDescent="0.2">
      <c r="A50" s="39" t="s">
        <v>18</v>
      </c>
      <c r="B50" s="40">
        <f>SUM(B39:B49)</f>
        <v>0</v>
      </c>
      <c r="C50" s="40">
        <f>SUM(C39:C49)</f>
        <v>5813.7006371210919</v>
      </c>
      <c r="D50" s="40">
        <f>SUM(D39:D49)</f>
        <v>172323.3009044069</v>
      </c>
      <c r="E50" s="40">
        <f>SUM(E39:E49)</f>
        <v>260795.46160907857</v>
      </c>
      <c r="F50" s="98">
        <f>SUM(F39:F49)</f>
        <v>298459.25536881696</v>
      </c>
    </row>
    <row r="51" spans="1:6" ht="14" thickBot="1" x14ac:dyDescent="0.2"/>
    <row r="52" spans="1:6" x14ac:dyDescent="0.15">
      <c r="A52" s="273" t="s">
        <v>184</v>
      </c>
      <c r="B52" s="222" t="str">
        <f>B36</f>
        <v>FY2018</v>
      </c>
      <c r="C52" s="222" t="str">
        <f t="shared" ref="C52:F52" si="7">C36</f>
        <v>FY2019</v>
      </c>
      <c r="D52" s="222" t="str">
        <f t="shared" si="7"/>
        <v>FY2020</v>
      </c>
      <c r="E52" s="222" t="str">
        <f t="shared" si="7"/>
        <v>FY2021</v>
      </c>
      <c r="F52" s="254" t="str">
        <f t="shared" si="7"/>
        <v>FY2022</v>
      </c>
    </row>
    <row r="53" spans="1:6" x14ac:dyDescent="0.15">
      <c r="A53" s="273"/>
      <c r="B53" s="224"/>
      <c r="C53" s="224"/>
      <c r="D53" s="224"/>
      <c r="E53" s="224"/>
      <c r="F53" s="255"/>
    </row>
    <row r="54" spans="1:6" ht="14" thickBot="1" x14ac:dyDescent="0.2">
      <c r="A54" s="273"/>
      <c r="B54" s="224"/>
      <c r="C54" s="224"/>
      <c r="D54" s="224"/>
      <c r="E54" s="224"/>
      <c r="F54" s="256"/>
    </row>
    <row r="55" spans="1:6" x14ac:dyDescent="0.15">
      <c r="A55" s="30" t="s">
        <v>129</v>
      </c>
      <c r="B55" s="100">
        <v>0</v>
      </c>
      <c r="C55" s="100">
        <f>C39/$B$23</f>
        <v>-2.0974039606882493E-3</v>
      </c>
      <c r="D55" s="100">
        <f>D39/$B$23</f>
        <v>3.1862678229276672E-2</v>
      </c>
      <c r="E55" s="100">
        <f>E39/$B$23</f>
        <v>-1.9333470557398547E-4</v>
      </c>
      <c r="F55" s="101">
        <f>F39/$B$23</f>
        <v>-2.1349247080236774E-2</v>
      </c>
    </row>
    <row r="56" spans="1:6" x14ac:dyDescent="0.15">
      <c r="A56" s="33" t="s">
        <v>128</v>
      </c>
      <c r="B56" s="102">
        <v>0</v>
      </c>
      <c r="C56" s="102">
        <f>C40/$B$24</f>
        <v>2.7188713323314333E-2</v>
      </c>
      <c r="D56" s="102">
        <f>D40/$B$24</f>
        <v>5.5513976451912479E-2</v>
      </c>
      <c r="E56" s="102">
        <f>E40/$B$24</f>
        <v>6.9682630625253109E-2</v>
      </c>
      <c r="F56" s="103">
        <f>F40/$B$24</f>
        <v>3.9283832296154841E-2</v>
      </c>
    </row>
    <row r="57" spans="1:6" x14ac:dyDescent="0.15">
      <c r="A57" s="36" t="s">
        <v>127</v>
      </c>
      <c r="B57" s="102">
        <v>0</v>
      </c>
      <c r="C57" s="102">
        <f>C41/$B$25</f>
        <v>5.9481171873131877E-3</v>
      </c>
      <c r="D57" s="102">
        <f>D41/$B$25</f>
        <v>-9.5701641302182658E-3</v>
      </c>
      <c r="E57" s="102">
        <f>E41/$B$25</f>
        <v>4.6786602940859269E-2</v>
      </c>
      <c r="F57" s="103">
        <f>F41/$B$25</f>
        <v>0.19597659066686404</v>
      </c>
    </row>
    <row r="58" spans="1:6" s="106" customFormat="1" ht="16" x14ac:dyDescent="0.2">
      <c r="A58" s="36" t="s">
        <v>126</v>
      </c>
      <c r="B58" s="104">
        <v>0</v>
      </c>
      <c r="C58" s="104">
        <f>C42/$B$26</f>
        <v>3.6692727024705295E-2</v>
      </c>
      <c r="D58" s="104">
        <f>D42/$B$26</f>
        <v>0.10176042372213763</v>
      </c>
      <c r="E58" s="104">
        <f>E42/$B$26</f>
        <v>0.17281632323551721</v>
      </c>
      <c r="F58" s="105">
        <f>F42/$B$26</f>
        <v>0.12028817091182496</v>
      </c>
    </row>
    <row r="59" spans="1:6" s="106" customFormat="1" ht="16" x14ac:dyDescent="0.2">
      <c r="A59" s="33" t="s">
        <v>125</v>
      </c>
      <c r="B59" s="104">
        <v>0</v>
      </c>
      <c r="C59" s="104">
        <f>C43/$B$27</f>
        <v>-7.5445331494490068E-5</v>
      </c>
      <c r="D59" s="104">
        <f>D43/$B$27</f>
        <v>9.9095552207707313E-2</v>
      </c>
      <c r="E59" s="104">
        <f>E43/$B$27</f>
        <v>0.13588040679457264</v>
      </c>
      <c r="F59" s="105">
        <f>F43/$B$27</f>
        <v>0.223154244801364</v>
      </c>
    </row>
    <row r="60" spans="1:6" s="106" customFormat="1" ht="16" x14ac:dyDescent="0.2">
      <c r="A60" s="33" t="s">
        <v>124</v>
      </c>
      <c r="B60" s="104">
        <v>0</v>
      </c>
      <c r="C60" s="104">
        <f>C44/$B$28</f>
        <v>3.5580632254124181E-2</v>
      </c>
      <c r="D60" s="104">
        <f>D44/$B$28</f>
        <v>6.3295164884112159E-2</v>
      </c>
      <c r="E60" s="104">
        <f>E44/$B$28</f>
        <v>0.19110958426630714</v>
      </c>
      <c r="F60" s="105">
        <f>F44/$B$28</f>
        <v>0.14896443988910804</v>
      </c>
    </row>
    <row r="61" spans="1:6" s="106" customFormat="1" ht="16" x14ac:dyDescent="0.2">
      <c r="A61" s="33" t="s">
        <v>159</v>
      </c>
      <c r="B61" s="104">
        <v>0</v>
      </c>
      <c r="C61" s="104">
        <f>C45/$B$29</f>
        <v>-4.0566249609496334E-2</v>
      </c>
      <c r="D61" s="104">
        <f>D45/$B$29</f>
        <v>-0.15239189292120067</v>
      </c>
      <c r="E61" s="104">
        <f>E45/$B$29</f>
        <v>-0.16815221868344249</v>
      </c>
      <c r="F61" s="105">
        <f>F45/$B$29</f>
        <v>-0.20267230290374652</v>
      </c>
    </row>
    <row r="62" spans="1:6" s="106" customFormat="1" ht="16" x14ac:dyDescent="0.2">
      <c r="A62" s="33" t="s">
        <v>123</v>
      </c>
      <c r="B62" s="104">
        <v>0</v>
      </c>
      <c r="C62" s="104">
        <f>C46/$B$30</f>
        <v>-6.5275986316583101E-2</v>
      </c>
      <c r="D62" s="104">
        <f>D46/$B$30</f>
        <v>-9.6200341048290866E-2</v>
      </c>
      <c r="E62" s="104">
        <f>E46/$B$30</f>
        <v>-0.21236327694430887</v>
      </c>
      <c r="F62" s="105">
        <f>F46/$B$30</f>
        <v>-0.11581258028318614</v>
      </c>
    </row>
    <row r="63" spans="1:6" x14ac:dyDescent="0.15">
      <c r="A63" s="33" t="s">
        <v>44</v>
      </c>
      <c r="B63" s="104">
        <v>0</v>
      </c>
      <c r="C63" s="104">
        <f>C47/$B$31</f>
        <v>0.3239820218328785</v>
      </c>
      <c r="D63" s="104">
        <f>D47/$B$31</f>
        <v>3.2295539127847905</v>
      </c>
      <c r="E63" s="104">
        <f>E47/$B$31</f>
        <v>0.31149857000263242</v>
      </c>
      <c r="F63" s="105">
        <f>F47/$B$31</f>
        <v>0.33653662465880918</v>
      </c>
    </row>
    <row r="64" spans="1:6" x14ac:dyDescent="0.15">
      <c r="A64" s="33" t="s">
        <v>122</v>
      </c>
      <c r="B64" s="104">
        <v>0</v>
      </c>
      <c r="C64" s="104">
        <f>C48/$B$32</f>
        <v>-0.12175304222434732</v>
      </c>
      <c r="D64" s="104">
        <f>D48/$B$32</f>
        <v>-0.14028379295831073</v>
      </c>
      <c r="E64" s="104">
        <f>E48/$B$32</f>
        <v>-0.10957241795293722</v>
      </c>
      <c r="F64" s="105">
        <f>F48/$B$32</f>
        <v>-0.18269480363313187</v>
      </c>
    </row>
    <row r="65" spans="1:6" ht="14" thickBot="1" x14ac:dyDescent="0.2">
      <c r="A65" s="33" t="s">
        <v>25</v>
      </c>
      <c r="B65" s="104">
        <v>0</v>
      </c>
      <c r="C65" s="104">
        <f>C49/$B$33</f>
        <v>1.4628418045719151E-2</v>
      </c>
      <c r="D65" s="104">
        <f>D49/$B$33</f>
        <v>4.9754085878712259E-2</v>
      </c>
      <c r="E65" s="104">
        <f>E49/$B$33</f>
        <v>6.6411998226395277E-2</v>
      </c>
      <c r="F65" s="105">
        <f>F49/$B$33</f>
        <v>1.3594917854477622E-3</v>
      </c>
    </row>
    <row r="66" spans="1:6" ht="14" thickBot="1" x14ac:dyDescent="0.2">
      <c r="A66" s="39" t="s">
        <v>18</v>
      </c>
      <c r="B66" s="107">
        <f>SUM(B55:B65)</f>
        <v>0</v>
      </c>
      <c r="C66" s="107">
        <f>C50/$B$34</f>
        <v>7.2206740179222434E-4</v>
      </c>
      <c r="D66" s="107">
        <f>D50/$B$34</f>
        <v>2.1402725375608819E-2</v>
      </c>
      <c r="E66" s="107">
        <f>E50/$B$34</f>
        <v>3.239105573494442E-2</v>
      </c>
      <c r="F66" s="108">
        <f>F50/$B$34</f>
        <v>3.7068936382613896E-2</v>
      </c>
    </row>
    <row r="67" spans="1:6" x14ac:dyDescent="0.15">
      <c r="E67" s="109"/>
    </row>
    <row r="68" spans="1:6" ht="30.75" customHeight="1" x14ac:dyDescent="0.15">
      <c r="A68" s="257" t="s">
        <v>166</v>
      </c>
      <c r="B68" s="257"/>
      <c r="C68" s="257"/>
      <c r="D68" s="257"/>
      <c r="E68" s="257"/>
      <c r="F68" s="257"/>
    </row>
    <row r="69" spans="1:6" s="110" customFormat="1" x14ac:dyDescent="0.15">
      <c r="A69" s="71"/>
      <c r="B69" s="71"/>
      <c r="C69" s="71"/>
      <c r="D69" s="99"/>
      <c r="E69" s="71"/>
    </row>
    <row r="71" spans="1:6" s="110" customFormat="1" x14ac:dyDescent="0.15">
      <c r="A71" s="111"/>
      <c r="B71" s="111"/>
      <c r="C71" s="111"/>
      <c r="D71" s="112"/>
      <c r="E71" s="71"/>
    </row>
    <row r="72" spans="1:6" x14ac:dyDescent="0.15">
      <c r="A72" s="111"/>
      <c r="B72" s="111"/>
    </row>
    <row r="73" spans="1:6" s="110" customFormat="1" x14ac:dyDescent="0.15">
      <c r="A73" s="111"/>
      <c r="B73" s="111"/>
      <c r="C73" s="71"/>
      <c r="D73" s="99"/>
      <c r="E73" s="71"/>
    </row>
    <row r="75" spans="1:6" s="110" customFormat="1" x14ac:dyDescent="0.15">
      <c r="A75" s="71"/>
      <c r="B75" s="71"/>
      <c r="C75" s="113"/>
      <c r="D75" s="114"/>
      <c r="E75" s="71"/>
    </row>
    <row r="76" spans="1:6" x14ac:dyDescent="0.15">
      <c r="C76" s="113"/>
      <c r="D76" s="114"/>
    </row>
    <row r="77" spans="1:6" s="110" customFormat="1" x14ac:dyDescent="0.15">
      <c r="A77" s="71"/>
      <c r="B77" s="71"/>
      <c r="C77" s="113"/>
      <c r="D77" s="114"/>
      <c r="E77" s="71"/>
    </row>
    <row r="78" spans="1:6" x14ac:dyDescent="0.15">
      <c r="C78" s="115"/>
      <c r="D78" s="116"/>
    </row>
    <row r="79" spans="1:6" s="110" customFormat="1" x14ac:dyDescent="0.15">
      <c r="A79" s="71"/>
      <c r="B79" s="71"/>
      <c r="C79" s="71"/>
      <c r="D79" s="99"/>
      <c r="E79" s="71"/>
    </row>
    <row r="80" spans="1:6" x14ac:dyDescent="0.15">
      <c r="A80" s="117"/>
      <c r="B80" s="117"/>
    </row>
    <row r="81" spans="1:5" s="110" customFormat="1" x14ac:dyDescent="0.15">
      <c r="A81" s="71"/>
      <c r="B81" s="71"/>
      <c r="C81" s="71"/>
      <c r="D81" s="99"/>
      <c r="E81" s="71"/>
    </row>
    <row r="83" spans="1:5" s="110" customFormat="1" x14ac:dyDescent="0.15">
      <c r="A83" s="71"/>
      <c r="B83" s="71"/>
      <c r="C83" s="71"/>
      <c r="D83" s="99"/>
      <c r="E83" s="71"/>
    </row>
    <row r="85" spans="1:5" s="110" customFormat="1" x14ac:dyDescent="0.15">
      <c r="A85" s="71"/>
      <c r="B85" s="71"/>
      <c r="C85" s="71"/>
      <c r="D85" s="99"/>
      <c r="E85" s="71"/>
    </row>
    <row r="87" spans="1:5" s="110" customFormat="1" x14ac:dyDescent="0.15">
      <c r="A87" s="117"/>
      <c r="B87" s="117"/>
      <c r="C87" s="71"/>
      <c r="D87" s="99"/>
      <c r="E87" s="71"/>
    </row>
    <row r="89" spans="1:5" s="110" customFormat="1" x14ac:dyDescent="0.15">
      <c r="A89" s="71"/>
      <c r="B89" s="71"/>
      <c r="C89" s="71"/>
      <c r="D89" s="99"/>
      <c r="E89" s="71"/>
    </row>
    <row r="90" spans="1:5" x14ac:dyDescent="0.15">
      <c r="A90" s="117"/>
      <c r="B90" s="117"/>
    </row>
    <row r="91" spans="1:5" s="110" customFormat="1" x14ac:dyDescent="0.15">
      <c r="A91" s="71"/>
      <c r="B91" s="71"/>
      <c r="C91" s="71"/>
      <c r="D91" s="99"/>
      <c r="E91" s="71"/>
    </row>
    <row r="93" spans="1:5" s="110" customFormat="1" x14ac:dyDescent="0.15">
      <c r="A93" s="71"/>
      <c r="B93" s="71"/>
      <c r="C93" s="71"/>
      <c r="D93" s="99"/>
      <c r="E93" s="71"/>
    </row>
    <row r="95" spans="1:5" s="110" customFormat="1" x14ac:dyDescent="0.15">
      <c r="A95" s="71"/>
      <c r="B95" s="71"/>
      <c r="C95" s="71"/>
      <c r="D95" s="99"/>
      <c r="E95" s="71"/>
    </row>
    <row r="96" spans="1:5" s="110" customFormat="1" x14ac:dyDescent="0.15">
      <c r="A96" s="117"/>
      <c r="B96" s="117"/>
      <c r="C96" s="71"/>
      <c r="D96" s="99"/>
      <c r="E96" s="71"/>
    </row>
    <row r="97" spans="1:5" s="118" customFormat="1" x14ac:dyDescent="0.15">
      <c r="A97" s="71"/>
      <c r="B97" s="71"/>
      <c r="C97" s="71"/>
      <c r="D97" s="99"/>
      <c r="E97" s="71"/>
    </row>
    <row r="100" spans="1:5" s="119" customFormat="1" x14ac:dyDescent="0.15">
      <c r="A100" s="71"/>
      <c r="B100" s="71"/>
      <c r="C100" s="71"/>
      <c r="D100" s="99"/>
      <c r="E100" s="71"/>
    </row>
    <row r="103" spans="1:5" x14ac:dyDescent="0.15">
      <c r="A103" s="117"/>
      <c r="B103" s="117"/>
    </row>
    <row r="109" spans="1:5" x14ac:dyDescent="0.15">
      <c r="A109" s="117"/>
      <c r="B109" s="117"/>
    </row>
    <row r="116" spans="1:2" x14ac:dyDescent="0.15">
      <c r="A116" s="117"/>
      <c r="B116" s="117"/>
    </row>
    <row r="126" spans="1:2" x14ac:dyDescent="0.15">
      <c r="A126" s="117"/>
      <c r="B126" s="117"/>
    </row>
  </sheetData>
  <sheetProtection sheet="1" objects="1" scenarios="1"/>
  <mergeCells count="25">
    <mergeCell ref="A68:F68"/>
    <mergeCell ref="F52:F54"/>
    <mergeCell ref="A36:A38"/>
    <mergeCell ref="B36:B38"/>
    <mergeCell ref="C36:C38"/>
    <mergeCell ref="D36:D38"/>
    <mergeCell ref="E36:E38"/>
    <mergeCell ref="F36:F38"/>
    <mergeCell ref="A52:A54"/>
    <mergeCell ref="B52:B54"/>
    <mergeCell ref="C52:C54"/>
    <mergeCell ref="D52:D54"/>
    <mergeCell ref="E52:E54"/>
    <mergeCell ref="F20:F22"/>
    <mergeCell ref="A1:F1"/>
    <mergeCell ref="H1:M1"/>
    <mergeCell ref="A16:F16"/>
    <mergeCell ref="A17:F17"/>
    <mergeCell ref="A18:F18"/>
    <mergeCell ref="A19:F19"/>
    <mergeCell ref="A20:A22"/>
    <mergeCell ref="B20:B22"/>
    <mergeCell ref="C20:C22"/>
    <mergeCell ref="D20:D22"/>
    <mergeCell ref="E20:E22"/>
  </mergeCells>
  <printOptions horizontalCentered="1"/>
  <pageMargins left="0.25" right="0.25" top="0.75" bottom="1" header="0.5" footer="0.5"/>
  <pageSetup scale="9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6AA8D1ED25394791BC6904629B5CE2" ma:contentTypeVersion="11" ma:contentTypeDescription="Create a new document." ma:contentTypeScope="" ma:versionID="7012e06f7062803195aff8ebd99498dd">
  <xsd:schema xmlns:xsd="http://www.w3.org/2001/XMLSchema" xmlns:xs="http://www.w3.org/2001/XMLSchema" xmlns:p="http://schemas.microsoft.com/office/2006/metadata/properties" xmlns:ns2="edc46807-f1a3-4714-8217-6427de0ddc7a" xmlns:ns3="7df11453-da40-4578-85f0-e7dfd74dba18" targetNamespace="http://schemas.microsoft.com/office/2006/metadata/properties" ma:root="true" ma:fieldsID="20507df401f0be320da5473137e47d7d" ns2:_="" ns3:_="">
    <xsd:import namespace="edc46807-f1a3-4714-8217-6427de0ddc7a"/>
    <xsd:import namespace="7df11453-da40-4578-85f0-e7dfd74dba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c46807-f1a3-4714-8217-6427de0ddc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f11453-da40-4578-85f0-e7dfd74dba1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df11453-da40-4578-85f0-e7dfd74dba18">
      <UserInfo>
        <DisplayName>McDaniel, Ben</DisplayName>
        <AccountId>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21B1F-CAA8-4489-A682-DBF7B5972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c46807-f1a3-4714-8217-6427de0ddc7a"/>
    <ds:schemaRef ds:uri="7df11453-da40-4578-85f0-e7dfd74dba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103B4D-0759-4981-830F-76A27D057102}">
  <ds:schemaRefs>
    <ds:schemaRef ds:uri="http://purl.org/dc/elements/1.1/"/>
    <ds:schemaRef ds:uri="http://schemas.microsoft.com/office/2006/metadata/properties"/>
    <ds:schemaRef ds:uri="7df11453-da40-4578-85f0-e7dfd74dba1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dc46807-f1a3-4714-8217-6427de0ddc7a"/>
    <ds:schemaRef ds:uri="http://www.w3.org/XML/1998/namespace"/>
    <ds:schemaRef ds:uri="http://purl.org/dc/dcmitype/"/>
  </ds:schemaRefs>
</ds:datastoreItem>
</file>

<file path=customXml/itemProps3.xml><?xml version="1.0" encoding="utf-8"?>
<ds:datastoreItem xmlns:ds="http://schemas.openxmlformats.org/officeDocument/2006/customXml" ds:itemID="{F6C83319-0B26-4759-8146-F649D46596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Table 1</vt:lpstr>
      <vt:lpstr>Table 2</vt:lpstr>
      <vt:lpstr>Table 3</vt:lpstr>
      <vt:lpstr>Table 4</vt:lpstr>
      <vt:lpstr>Table 5</vt:lpstr>
      <vt:lpstr>Table 6-A</vt:lpstr>
      <vt:lpstr>Table 6-B</vt:lpstr>
      <vt:lpstr>Table 7-A</vt:lpstr>
      <vt:lpstr>Table 7-B</vt:lpstr>
      <vt:lpstr>'Table 1'!Print_Area</vt:lpstr>
      <vt:lpstr>'Table 4'!Print_Area</vt:lpstr>
      <vt:lpstr>'Table 5'!Print_Area</vt:lpstr>
      <vt:lpstr>'Table 6-A'!Print_Area</vt:lpstr>
      <vt:lpstr>'Table 6-B'!Print_Area</vt:lpstr>
      <vt:lpstr>'Table 7-A'!Print_Area</vt:lpstr>
      <vt:lpstr>'Table 7-B'!Print_Area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Lazzara, Jerry</dc:creator>
  <cp:lastModifiedBy>Katherine Morton</cp:lastModifiedBy>
  <cp:lastPrinted>2021-12-06T15:54:20Z</cp:lastPrinted>
  <dcterms:created xsi:type="dcterms:W3CDTF">2020-06-02T20:30:21Z</dcterms:created>
  <dcterms:modified xsi:type="dcterms:W3CDTF">2023-02-02T19:23:08Z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0x010100906AA8D1ED25394791BC6904629B5CE2</vt:lpwstr>
  </property>
</Properties>
</file>